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codeName="חוברת_עבודה_זו" defaultThemeVersion="166925"/>
  <mc:AlternateContent xmlns:mc="http://schemas.openxmlformats.org/markup-compatibility/2006">
    <mc:Choice Requires="x15">
      <x15ac:absPath xmlns:x15ac="http://schemas.microsoft.com/office/spreadsheetml/2010/11/ac" url="F:\excel\gemel\AA_CLIENTS\ק.ל.ע קרן השתלמות לעוס\2022\דיווחים נלווים\ישירות\4\"/>
    </mc:Choice>
  </mc:AlternateContent>
  <xr:revisionPtr revIDLastSave="0" documentId="13_ncr:1_{201F69EB-848B-4D64-9123-34D8063AEA82}" xr6:coauthVersionLast="47" xr6:coauthVersionMax="47" xr10:uidLastSave="{00000000-0000-0000-0000-000000000000}"/>
  <bookViews>
    <workbookView xWindow="-120" yWindow="-120" windowWidth="24240" windowHeight="13140" activeTab="4" xr2:uid="{AADDA155-CBE3-4B8D-969D-43CB836ACD05}"/>
  </bookViews>
  <sheets>
    <sheet name="נספח 1" sheetId="1" r:id="rId1"/>
    <sheet name="נספח 2" sheetId="2" r:id="rId2"/>
    <sheet name="נספח 3" sheetId="3" r:id="rId3"/>
    <sheet name="22234" sheetId="4" r:id="rId4"/>
    <sheet name="22235" sheetId="5" r:id="rId5"/>
  </sheets>
  <externalReferences>
    <externalReference r:id="rId6"/>
  </externalReferences>
  <definedNames>
    <definedName name="comp_name">'[1]הפעלה דוח הוצאות ישירות'!$D$3</definedName>
    <definedName name="SUG_MUZAR">'[1]הפעלה דוח הוצאות ישירות'!$D$4</definedName>
    <definedName name="to_date">'[1]הפעלה דוח הוצאות ישירות'!$D$5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5" i="5" l="1"/>
  <c r="D23" i="5"/>
  <c r="D25" i="4"/>
  <c r="D23" i="4"/>
  <c r="D25" i="1"/>
  <c r="D23" i="1"/>
  <c r="D82" i="3"/>
  <c r="D77" i="3"/>
  <c r="D73" i="3"/>
  <c r="D59" i="3"/>
  <c r="D35" i="2" l="1"/>
  <c r="D37" i="4" l="1"/>
  <c r="D37" i="5"/>
  <c r="D3" i="5"/>
  <c r="D27" i="5"/>
  <c r="D16" i="5"/>
  <c r="D34" i="5" s="1"/>
  <c r="D11" i="5"/>
  <c r="D7" i="5"/>
  <c r="D27" i="4"/>
  <c r="D16" i="4"/>
  <c r="D34" i="4" s="1"/>
  <c r="D3" i="4"/>
  <c r="D11" i="4"/>
  <c r="D7" i="4"/>
  <c r="D65" i="3"/>
  <c r="D83" i="3"/>
  <c r="D34" i="3"/>
  <c r="D24" i="2"/>
  <c r="D17" i="2"/>
  <c r="D10" i="2"/>
  <c r="D31" i="5" l="1"/>
  <c r="D35" i="5" s="1"/>
  <c r="D31" i="4"/>
  <c r="D35" i="4" s="1"/>
  <c r="D3" i="1"/>
  <c r="D27" i="1"/>
  <c r="D16" i="1"/>
  <c r="D34" i="1" s="1"/>
  <c r="D11" i="1"/>
  <c r="D7" i="1"/>
  <c r="D31" i="1" l="1"/>
  <c r="D35" i="1" s="1"/>
</calcChain>
</file>

<file path=xl/sharedStrings.xml><?xml version="1.0" encoding="utf-8"?>
<sst xmlns="http://schemas.openxmlformats.org/spreadsheetml/2006/main" count="256" uniqueCount="138">
  <si>
    <t>נספח 1 - קלע - קרן השתלמות -  סך התשלומים ששולמו בגין כל סוג של הוצאה ישירה לשנה המסתיימת ביום 31/12/2022</t>
  </si>
  <si>
    <t>תאור</t>
  </si>
  <si>
    <t>אלפי ש''ח</t>
  </si>
  <si>
    <t>1. סהכ עמלות קניה ומכירה</t>
  </si>
  <si>
    <t>א. סך עמלות ברוקראז לצדדים קשורים</t>
  </si>
  <si>
    <t>ב. סך עמלות ברוקראז לצדדים שאינם קשורים</t>
  </si>
  <si>
    <t>2. סה"כ עמלות קסטודיאן</t>
  </si>
  <si>
    <t>א. סך עמלות קסטודיאן לצדדים קשורים</t>
  </si>
  <si>
    <t>ב. סך עמלות קסטודיאן לצדדים שאינם קשורים</t>
  </si>
  <si>
    <t>3. סה"כ הוצאות מהשקעות לא סחירות</t>
  </si>
  <si>
    <t>א. סך הוצאות הנובעות מהשקעה בניירות ערך לא סחירים שאינם לצורך מימון פרויקטים לתשתיות</t>
  </si>
  <si>
    <t>ב. סך הוצאות הנובעות ממימון פרויקטים לתשתיות</t>
  </si>
  <si>
    <t>ג. סך הוצאות הנובעות מהשקעה בזכויות במקרקעין</t>
  </si>
  <si>
    <t>4. סה"כ עמלות ניהול חיצוני</t>
  </si>
  <si>
    <t xml:space="preserve">א.סך תשלומים הנובעים מהשקעה בקרנות השקעה בישראל </t>
  </si>
  <si>
    <t>ב. סך תשלומים הנובעים מהשקעה בקרנות השקעה בחו"ל - צד קשור</t>
  </si>
  <si>
    <t>ג. סך תשלומים הנובעים מהשקעה בקרנות השקעה בחו"ל</t>
  </si>
  <si>
    <t>ד. סך תשלומים למנהלי תיקים ישראלים בגין השקעה בחו"ל</t>
  </si>
  <si>
    <t xml:space="preserve">ה. סך תשלומים למנהלי תיקים זרים </t>
  </si>
  <si>
    <t>ו. סך תשלומים בגין השקעה בתעודות סל ישראליות</t>
  </si>
  <si>
    <t>ז. סך תשלומים בגין השקעה בתעודות סל זרות</t>
  </si>
  <si>
    <t>ח. סך תשלומים בגין השקעה בקרנות נאמנות ישראליות - צד קשור</t>
  </si>
  <si>
    <t>ט. סך תשלומים בגין השקעה בקרנות נאמנות זרות</t>
  </si>
  <si>
    <t>5. סה"כ הוצאות אחרות</t>
  </si>
  <si>
    <t>א. סך הוצאות בעד ניהול תביעות</t>
  </si>
  <si>
    <t>ב. סך הוצאות בעד מתן משכנתאות</t>
  </si>
  <si>
    <t>6. סה"כ הוצאות ישירות (סיכום סעיפים 1 עד 5)</t>
  </si>
  <si>
    <t>7. שיעור הוצאות ישירות</t>
  </si>
  <si>
    <t>8. יתרת נכסים ממוצעת באלפי ₪</t>
  </si>
  <si>
    <t>יתרת נכסים לסוף תקופה</t>
  </si>
  <si>
    <t>יתרת נכסים לסוף שנה קודמת</t>
  </si>
  <si>
    <t>נספח 2 - קלע - קרן השתלמות - פרוט עמלות והוצאות לשנה המסתיימת ביום 31/12/2022</t>
  </si>
  <si>
    <t>ברוקראז-עמלות קניה ומכירה בגין עסקאות בניע סחירים</t>
  </si>
  <si>
    <t/>
  </si>
  <si>
    <t>צדדים קשורים</t>
  </si>
  <si>
    <t>מיטב 5018</t>
  </si>
  <si>
    <t>סה"כ לצדדים  קשורים</t>
  </si>
  <si>
    <t>צדדים שאינם קשורים</t>
  </si>
  <si>
    <t>בנק לאומי</t>
  </si>
  <si>
    <t>ברוקר זר</t>
  </si>
  <si>
    <t>סה"כ לצדדים שאינם קשורים</t>
  </si>
  <si>
    <t>סך עמלות ברוקראז</t>
  </si>
  <si>
    <t>עמלות קסטודיאן</t>
  </si>
  <si>
    <t>סה"כ לצדדים קשורים</t>
  </si>
  <si>
    <t>צדדים שאינם  קשורים</t>
  </si>
  <si>
    <t>סה"כ לצדדים שאינם  קשורים</t>
  </si>
  <si>
    <t>סך עמלות קסטודיאן</t>
  </si>
  <si>
    <t>הוצאות הנובעת מהשקעה בניע לא סחירים או ממתן הלוואה</t>
  </si>
  <si>
    <t>גוף/יחיד א</t>
  </si>
  <si>
    <t>אחרים</t>
  </si>
  <si>
    <t>סך הוצאות הנובעת מהשקעה בניע לא סחירים או ממתן הלוואה</t>
  </si>
  <si>
    <t>הוצאה הנובעת מהשקעה בזכויות במקרקעין</t>
  </si>
  <si>
    <t>סך הוצאות הנובעת מהשקעה בזכויות מקרקעין</t>
  </si>
  <si>
    <t>הוצאה הנובעת בעד ניהול תביעה או תובענה</t>
  </si>
  <si>
    <t>סך הוצאות בעד ניהול תביעה או תובענה</t>
  </si>
  <si>
    <t>הוצאה הנובעת ממתן משכנתא</t>
  </si>
  <si>
    <t>סך הוצאות הנובעת ממתן משכנתא</t>
  </si>
  <si>
    <t>סך הכל עמלות והוצאות</t>
  </si>
  <si>
    <t>נספח 3 - קלע - קרן השתלמות - פירוט עמלות ניהול חיצוני לשנה המסתיימת ביום 31/12/2022</t>
  </si>
  <si>
    <t>אלפי שח</t>
  </si>
  <si>
    <t>תשלום הנובע מהשקעה בקרנות השקעה</t>
  </si>
  <si>
    <t>MV Subordinated V</t>
  </si>
  <si>
    <t>Liquidity</t>
  </si>
  <si>
    <t xml:space="preserve">Phoenix Value CIP VIII </t>
  </si>
  <si>
    <t>תשתיות ישראל 4</t>
  </si>
  <si>
    <t>Faropoint 9</t>
  </si>
  <si>
    <t>MV SENIOR 2</t>
  </si>
  <si>
    <t>Dover X</t>
  </si>
  <si>
    <t>Phoenix Value  התחדשות עירונית</t>
  </si>
  <si>
    <t>יסודות נדלן ג</t>
  </si>
  <si>
    <t>קלירמארק 3</t>
  </si>
  <si>
    <t>Hamilton Lane Co-investment IV</t>
  </si>
  <si>
    <t xml:space="preserve">ELECTRA MULTIFAMILY II </t>
  </si>
  <si>
    <t>Pantheon Access feeder</t>
  </si>
  <si>
    <t>FORMA</t>
  </si>
  <si>
    <t>רוטשילד נדלן אדריס</t>
  </si>
  <si>
    <t>AMI Opportunities</t>
  </si>
  <si>
    <t>Faropoint 10</t>
  </si>
  <si>
    <t>IBI SBL</t>
  </si>
  <si>
    <t>IBI CCF</t>
  </si>
  <si>
    <t>Alpha Opportunities</t>
  </si>
  <si>
    <t>Phoneix Value P2P</t>
  </si>
  <si>
    <t>Noked Equity</t>
  </si>
  <si>
    <t>Noked Bonds</t>
  </si>
  <si>
    <t>SCHRODERS</t>
  </si>
  <si>
    <t>One Equity Partners VIII</t>
  </si>
  <si>
    <t>Penfund Capital Fund VII</t>
  </si>
  <si>
    <t>Allianz Asia Pacific Secured Lending Fund</t>
  </si>
  <si>
    <t>Hamilton Lane Equity Opportunities Fund V-B LP</t>
  </si>
  <si>
    <t>PGIF IV Feeder (Luxembourg) SCSp</t>
  </si>
  <si>
    <t>סך תשלומים הנובעים מהשקעה בקרנות השקעה</t>
  </si>
  <si>
    <t>תשלום למנהל תיקים ישראלי</t>
  </si>
  <si>
    <t>סך תשלום למנהל תיקים ישראלי</t>
  </si>
  <si>
    <t>תשלום למנהל תיקים זר</t>
  </si>
  <si>
    <t>סך תשלום למנהל תיקים זר</t>
  </si>
  <si>
    <t xml:space="preserve">תשלום בגין קרנות נאמנות </t>
  </si>
  <si>
    <t>קרן נאמנות ישראלית</t>
  </si>
  <si>
    <t>קרן חוץ</t>
  </si>
  <si>
    <t>WisdomTree</t>
  </si>
  <si>
    <t>BLUEBAY</t>
  </si>
  <si>
    <t>Hereford Funds - Bin Yuan Grea</t>
  </si>
  <si>
    <t>Gemway</t>
  </si>
  <si>
    <t xml:space="preserve">UTI INTERNATIONAL SINGAPORE </t>
  </si>
  <si>
    <t>Comgest</t>
  </si>
  <si>
    <t>India Acorn ICAV - Ashoka Indi</t>
  </si>
  <si>
    <t>Schroder ISF Greater China</t>
  </si>
  <si>
    <t>Alger SICAV - Alger Small Cap</t>
  </si>
  <si>
    <t>LEGG MASON GLOBAL FUNDS</t>
  </si>
  <si>
    <t>CIFC Senior Secured Corporate</t>
  </si>
  <si>
    <t xml:space="preserve">Invesco investment </t>
  </si>
  <si>
    <t>סך תשלומים בגין השקעה בקרנות נאמנות</t>
  </si>
  <si>
    <t>תשלום בגין השקעה בתעודות סל</t>
  </si>
  <si>
    <t>תעודות סל ישראליות</t>
  </si>
  <si>
    <t>הראל קרנות נאמנות בע"מ</t>
  </si>
  <si>
    <t>קסם קרנות נאמנות בע"מ</t>
  </si>
  <si>
    <t>מגדל קרנות נאמנות בע"מ</t>
  </si>
  <si>
    <t>סך הכל תעודות סל ישראליות</t>
  </si>
  <si>
    <t>תעודת סל זרה</t>
  </si>
  <si>
    <t>State Street Corp</t>
  </si>
  <si>
    <t>First Trust Portfolios</t>
  </si>
  <si>
    <t>BlackRock Inc</t>
  </si>
  <si>
    <t>BlackRock  Asset Managment ireland</t>
  </si>
  <si>
    <t>KRANESHARES</t>
  </si>
  <si>
    <t>LYXOR ETF</t>
  </si>
  <si>
    <t>Mirae Asset Global Discovery Fund</t>
  </si>
  <si>
    <t>Global X Management Co LLc</t>
  </si>
  <si>
    <t>Van Eck ETF</t>
  </si>
  <si>
    <t>Charles Schwab investment managment</t>
  </si>
  <si>
    <t>Vanguard Group</t>
  </si>
  <si>
    <t>Deka MDAX UCITS ETF</t>
  </si>
  <si>
    <t>סך הכל תעודות סל זרות</t>
  </si>
  <si>
    <t>סך הכל עמלות ניהול חיצוני</t>
  </si>
  <si>
    <t>נספח 1 - 2234קלע  קרן השתלמות לעובדים סוציאלים מסלול כלל -  סך התשלומים ששולמו בגין כל סוג של הוצאה ישירה לשנה המסתיימת ביום 31/12/2022</t>
  </si>
  <si>
    <t>נספח 1 - 2235קלע קרן השתלמות לעובדים סוציאלים מסלול  אגח ע -  סך התשלומים ששולמו בגין כל סוג של הוצאה ישירה לשנה המסתיימת ביום 31/12/2022</t>
  </si>
  <si>
    <t xml:space="preserve">א. שיעור סך ההוצאות הישירות, שההוצאה בגינן מוגבלת לשיעור של 0.25 לפי התקנות (באחוזים) </t>
  </si>
  <si>
    <t xml:space="preserve">ב. שיעור סך הוצאות ישירות מסך נכסים לסוף שנה קודמת (באחוזים) </t>
  </si>
  <si>
    <t>א. שיעור סך ההוצאות הישירות, שההוצאה בגינן מוגבלת לשיעור של 0.25 לפי התקנות (באחוזים)</t>
  </si>
  <si>
    <t>AMUNDI ETF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</si>
</sst>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 * #,##0.00_ ;_ * \-#,##0.00_ ;_ * &quot;-&quot;??_ ;_ @_ "/>
    <numFmt numFmtId="164" formatCode="_(* #,##0.00_);_(* \(#,##0.00\);_(* &quot;-&quot;??_);_(@_)"/>
    <numFmt numFmtId="165" formatCode="_ * #,##0.0_ ;_ * \-#,##0.0_ ;_ * &quot;-&quot;??_ ;_ @_ "/>
    <numFmt numFmtId="166" formatCode="_ * #,##0_ ;_ * \-#,##0_ ;_ * &quot;-&quot;??_ ;_ @_ "/>
    <numFmt numFmtId="167" formatCode="_ * #,##0.0_ ;_ * \-#,##0.0_ ;_ * &quot;-&quot;?_ ;_ @_ "/>
    <numFmt numFmtId="168" formatCode="_ * #,##0.0000000_ ;_ * \-#,##0.0000000_ ;_ * &quot;-&quot;?_ ;_ @_ "/>
  </numFmts>
  <fonts count="8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1"/>
      <color rgb="FF000000"/>
      <name val="Arial"/>
      <family val="2"/>
    </font>
    <font>
      <sz val="11"/>
      <color theme="1"/>
      <name val="Arial"/>
      <family val="2"/>
    </font>
    <font>
      <sz val="10"/>
      <color rgb="FF000000"/>
      <name val="Arial"/>
      <family val="2"/>
    </font>
    <font>
      <b/>
      <sz val="12"/>
      <color rgb="FF000000"/>
      <name val="David"/>
      <family val="2"/>
      <charset val="177"/>
    </font>
    <font>
      <sz val="11"/>
      <color rgb="FF000000"/>
      <name val="Arial"/>
      <family val="2"/>
    </font>
    <font>
      <b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21">
    <xf numFmtId="0" fontId="0" fillId="0" borderId="0" xfId="0"/>
    <xf numFmtId="0" fontId="2" fillId="0" borderId="0" xfId="0" applyFont="1" applyAlignment="1">
      <alignment horizontal="right" readingOrder="2"/>
    </xf>
    <xf numFmtId="165" fontId="2" fillId="0" borderId="0" xfId="1" applyNumberFormat="1" applyFont="1" applyFill="1" applyBorder="1" applyAlignment="1">
      <alignment horizontal="right" readingOrder="2"/>
    </xf>
    <xf numFmtId="0" fontId="3" fillId="0" borderId="0" xfId="0" applyFont="1" applyAlignment="1">
      <alignment readingOrder="2"/>
    </xf>
    <xf numFmtId="0" fontId="5" fillId="0" borderId="0" xfId="3" applyFont="1" applyAlignment="1">
      <alignment horizontal="right"/>
    </xf>
    <xf numFmtId="165" fontId="2" fillId="0" borderId="0" xfId="1" applyNumberFormat="1" applyFont="1" applyFill="1" applyBorder="1"/>
    <xf numFmtId="10" fontId="2" fillId="0" borderId="0" xfId="2" applyNumberFormat="1" applyFont="1" applyFill="1" applyBorder="1"/>
    <xf numFmtId="0" fontId="2" fillId="0" borderId="0" xfId="0" applyFont="1"/>
    <xf numFmtId="0" fontId="2" fillId="0" borderId="0" xfId="0" applyFont="1" applyAlignment="1">
      <alignment horizontal="right"/>
    </xf>
    <xf numFmtId="164" fontId="2" fillId="0" borderId="0" xfId="1" applyFont="1" applyFill="1" applyBorder="1" applyAlignment="1"/>
    <xf numFmtId="164" fontId="2" fillId="0" borderId="0" xfId="1" applyFont="1" applyFill="1" applyBorder="1"/>
    <xf numFmtId="4" fontId="2" fillId="0" borderId="0" xfId="0" applyNumberFormat="1" applyFont="1" applyAlignment="1">
      <alignment horizontal="right"/>
    </xf>
    <xf numFmtId="0" fontId="3" fillId="0" borderId="0" xfId="0" applyFont="1" applyAlignment="1">
      <alignment horizontal="right"/>
    </xf>
    <xf numFmtId="166" fontId="2" fillId="0" borderId="0" xfId="1" applyNumberFormat="1" applyFont="1" applyFill="1" applyBorder="1"/>
    <xf numFmtId="166" fontId="2" fillId="0" borderId="0" xfId="1" applyNumberFormat="1" applyFont="1" applyFill="1" applyBorder="1" applyAlignment="1">
      <alignment horizontal="right"/>
    </xf>
    <xf numFmtId="164" fontId="3" fillId="0" borderId="0" xfId="0" applyNumberFormat="1" applyFont="1"/>
    <xf numFmtId="164" fontId="6" fillId="0" borderId="0" xfId="1" applyFont="1" applyFill="1" applyBorder="1"/>
    <xf numFmtId="164" fontId="7" fillId="0" borderId="0" xfId="0" applyNumberFormat="1" applyFont="1"/>
    <xf numFmtId="167" fontId="0" fillId="0" borderId="0" xfId="0" applyNumberFormat="1"/>
    <xf numFmtId="43" fontId="0" fillId="0" borderId="0" xfId="0" applyNumberFormat="1"/>
    <xf numFmtId="168" fontId="0" fillId="0" borderId="0" xfId="0" applyNumberFormat="1"/>
  </cellXfs>
  <cellStyles count="4">
    <cellStyle name="Comma" xfId="1" builtinId="3"/>
    <cellStyle name="Normal" xfId="0" builtinId="0"/>
    <cellStyle name="Normal 3" xfId="3" xr:uid="{2274CDB2-5D86-4F6D-AA31-84570B2C0C24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EXCEL\account\KPI_hamara\&#1492;&#1493;&#1510;&#1488;&#1493;&#1514;%20&#1497;&#1513;&#1497;&#1512;&#1493;&#1514;%20&#1512;&#1490;&#1493;&#1500;&#1510;&#1497;&#1492;\&#1492;&#1493;&#1510;&#1488;&#1493;&#1514;%20&#1497;&#1513;&#1497;&#1512;&#1493;&#1514;%20V17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פעלה בדיקת עמלות"/>
      <sheetName val="הפעלה דוח הוצאות ישירות"/>
      <sheetName val="hamara"/>
      <sheetName val="Tik_Kvutza"/>
      <sheetName val="convert"/>
      <sheetName val="דוח תנועות FC דנאל"/>
      <sheetName val="מטריצת תעריפון"/>
      <sheetName val="מטריצת תעריפון דולר"/>
      <sheetName val="מטריצת תעריפון מטבעות"/>
      <sheetName val="DNL_TNU"/>
      <sheetName val="בקרה"/>
      <sheetName val="מטריצת ברוקרים"/>
      <sheetName val="Atlas_MF"/>
      <sheetName val="Atlas_MFTNU"/>
      <sheetName val="Manpik"/>
      <sheetName val="JUNK"/>
      <sheetName val="קרנות השקעה"/>
      <sheetName val="נספח 1 - סך תשלומים ששולמו"/>
      <sheetName val="נספח 2 - עמלות והוצאות"/>
      <sheetName val="נספח 3 - עמלות ניהול חיצוני"/>
      <sheetName val="VALIDATION"/>
    </sheetNames>
    <sheetDataSet>
      <sheetData sheetId="0"/>
      <sheetData sheetId="1">
        <row r="3">
          <cell r="D3" t="str">
            <v>קלע</v>
          </cell>
        </row>
        <row r="4">
          <cell r="D4" t="str">
            <v>קרן השתלמות</v>
          </cell>
        </row>
        <row r="5">
          <cell r="D5">
            <v>44926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5B9A25-704F-4FA4-B7DD-A0DDB160742C}">
  <sheetPr codeName="גיליון1"/>
  <dimension ref="C1:H41"/>
  <sheetViews>
    <sheetView rightToLeft="1" topLeftCell="A16" workbookViewId="0">
      <selection activeCell="D17" sqref="D17:D19"/>
    </sheetView>
  </sheetViews>
  <sheetFormatPr defaultRowHeight="15" x14ac:dyDescent="0.25"/>
  <cols>
    <col min="3" max="3" width="76.5" style="7" customWidth="1"/>
    <col min="4" max="4" width="15" style="5" bestFit="1" customWidth="1"/>
    <col min="6" max="6" width="12.375" bestFit="1" customWidth="1"/>
    <col min="7" max="7" width="10.875" bestFit="1" customWidth="1"/>
  </cols>
  <sheetData>
    <row r="1" spans="3:6" x14ac:dyDescent="0.25">
      <c r="C1" s="1" t="s">
        <v>0</v>
      </c>
      <c r="D1" s="2"/>
    </row>
    <row r="2" spans="3:6" x14ac:dyDescent="0.25">
      <c r="C2" s="3" t="s">
        <v>1</v>
      </c>
      <c r="D2" s="2" t="s">
        <v>2</v>
      </c>
    </row>
    <row r="3" spans="3:6" ht="15.75" x14ac:dyDescent="0.25">
      <c r="C3" s="4" t="s">
        <v>3</v>
      </c>
      <c r="D3" s="5">
        <f>SUM(D4:D5)</f>
        <v>377.16524011899821</v>
      </c>
      <c r="F3" s="18"/>
    </row>
    <row r="4" spans="3:6" ht="15.75" x14ac:dyDescent="0.25">
      <c r="C4" s="4" t="s">
        <v>4</v>
      </c>
      <c r="D4" s="5">
        <v>0</v>
      </c>
      <c r="F4" s="18"/>
    </row>
    <row r="5" spans="3:6" ht="15.75" x14ac:dyDescent="0.25">
      <c r="C5" s="4" t="s">
        <v>5</v>
      </c>
      <c r="D5" s="5">
        <v>377.16524011899821</v>
      </c>
      <c r="F5" s="18"/>
    </row>
    <row r="6" spans="3:6" ht="15.75" x14ac:dyDescent="0.25">
      <c r="C6" s="4"/>
      <c r="F6" s="18"/>
    </row>
    <row r="7" spans="3:6" ht="15.75" x14ac:dyDescent="0.25">
      <c r="C7" s="4" t="s">
        <v>6</v>
      </c>
      <c r="D7" s="5">
        <f>SUM(D8:D9)</f>
        <v>33.545999999999999</v>
      </c>
      <c r="F7" s="20"/>
    </row>
    <row r="8" spans="3:6" ht="15.75" x14ac:dyDescent="0.25">
      <c r="C8" s="4" t="s">
        <v>7</v>
      </c>
      <c r="D8" s="5">
        <v>0</v>
      </c>
      <c r="F8" s="18"/>
    </row>
    <row r="9" spans="3:6" ht="15.75" x14ac:dyDescent="0.25">
      <c r="C9" s="4" t="s">
        <v>8</v>
      </c>
      <c r="D9" s="5">
        <v>33.545999999999999</v>
      </c>
      <c r="F9" s="20"/>
    </row>
    <row r="10" spans="3:6" ht="15.75" x14ac:dyDescent="0.25">
      <c r="C10" s="4"/>
      <c r="F10" s="18"/>
    </row>
    <row r="11" spans="3:6" ht="15.75" x14ac:dyDescent="0.25">
      <c r="C11" s="4" t="s">
        <v>9</v>
      </c>
      <c r="D11" s="5">
        <f>SUM(D12:D14)</f>
        <v>0.76</v>
      </c>
      <c r="F11" s="18"/>
    </row>
    <row r="12" spans="3:6" ht="15.75" x14ac:dyDescent="0.25">
      <c r="C12" s="4" t="s">
        <v>10</v>
      </c>
      <c r="D12" s="5">
        <v>0.76</v>
      </c>
      <c r="F12" s="18"/>
    </row>
    <row r="13" spans="3:6" ht="15.75" x14ac:dyDescent="0.25">
      <c r="C13" s="4" t="s">
        <v>11</v>
      </c>
      <c r="D13" s="5">
        <v>0</v>
      </c>
      <c r="F13" s="18"/>
    </row>
    <row r="14" spans="3:6" ht="15.75" x14ac:dyDescent="0.25">
      <c r="C14" s="4" t="s">
        <v>12</v>
      </c>
      <c r="D14" s="5">
        <v>0</v>
      </c>
      <c r="F14" s="18"/>
    </row>
    <row r="15" spans="3:6" ht="15.75" x14ac:dyDescent="0.25">
      <c r="C15" s="4"/>
      <c r="F15" s="18"/>
    </row>
    <row r="16" spans="3:6" ht="15.75" x14ac:dyDescent="0.25">
      <c r="C16" s="4" t="s">
        <v>13</v>
      </c>
      <c r="D16" s="5">
        <f>SUM(D17:D25)</f>
        <v>1512.6743110316306</v>
      </c>
      <c r="F16" s="18"/>
    </row>
    <row r="17" spans="3:6" ht="15.75" x14ac:dyDescent="0.25">
      <c r="C17" s="4" t="s">
        <v>14</v>
      </c>
      <c r="D17" s="5">
        <v>363.95368950000005</v>
      </c>
      <c r="F17" s="18"/>
    </row>
    <row r="18" spans="3:6" ht="15.75" x14ac:dyDescent="0.25">
      <c r="C18" s="4" t="s">
        <v>15</v>
      </c>
      <c r="D18" s="5">
        <v>0</v>
      </c>
      <c r="F18" s="18"/>
    </row>
    <row r="19" spans="3:6" ht="15.75" x14ac:dyDescent="0.25">
      <c r="C19" s="4" t="s">
        <v>16</v>
      </c>
      <c r="D19" s="5">
        <v>871.61383242563033</v>
      </c>
      <c r="F19" s="18"/>
    </row>
    <row r="20" spans="3:6" ht="15.75" x14ac:dyDescent="0.25">
      <c r="C20" s="4" t="s">
        <v>17</v>
      </c>
      <c r="D20" s="5">
        <v>0</v>
      </c>
      <c r="F20" s="18"/>
    </row>
    <row r="21" spans="3:6" ht="15.75" x14ac:dyDescent="0.25">
      <c r="C21" s="4" t="s">
        <v>18</v>
      </c>
      <c r="D21" s="5">
        <v>0</v>
      </c>
      <c r="F21" s="18"/>
    </row>
    <row r="22" spans="3:6" ht="15.75" x14ac:dyDescent="0.25">
      <c r="C22" s="4" t="s">
        <v>19</v>
      </c>
      <c r="D22" s="5">
        <v>2.573005309000008</v>
      </c>
      <c r="E22" s="5"/>
      <c r="F22" s="18"/>
    </row>
    <row r="23" spans="3:6" ht="15.75" x14ac:dyDescent="0.25">
      <c r="C23" s="4" t="s">
        <v>20</v>
      </c>
      <c r="D23" s="5">
        <f>215.590854022+1.124411428</f>
        <v>216.71526545</v>
      </c>
      <c r="E23" s="5"/>
      <c r="F23" s="18"/>
    </row>
    <row r="24" spans="3:6" ht="15.75" x14ac:dyDescent="0.25">
      <c r="C24" s="4" t="s">
        <v>21</v>
      </c>
      <c r="D24" s="5">
        <v>0</v>
      </c>
      <c r="E24" s="5"/>
      <c r="F24" s="18"/>
    </row>
    <row r="25" spans="3:6" ht="15.75" x14ac:dyDescent="0.25">
      <c r="C25" s="4" t="s">
        <v>22</v>
      </c>
      <c r="D25" s="5">
        <f>56.314524469+1.503993878</f>
        <v>57.818518347000001</v>
      </c>
      <c r="E25" s="5"/>
      <c r="F25" s="18"/>
    </row>
    <row r="26" spans="3:6" ht="15.75" x14ac:dyDescent="0.25">
      <c r="C26" s="4"/>
      <c r="F26" s="18"/>
    </row>
    <row r="27" spans="3:6" ht="15.75" x14ac:dyDescent="0.25">
      <c r="C27" s="4" t="s">
        <v>23</v>
      </c>
      <c r="D27" s="5">
        <f>SUM(D28:D29)</f>
        <v>0</v>
      </c>
      <c r="F27" s="18"/>
    </row>
    <row r="28" spans="3:6" ht="15.75" x14ac:dyDescent="0.25">
      <c r="C28" s="4" t="s">
        <v>24</v>
      </c>
      <c r="D28" s="5">
        <v>0</v>
      </c>
      <c r="F28" s="18"/>
    </row>
    <row r="29" spans="3:6" ht="15.75" x14ac:dyDescent="0.25">
      <c r="C29" s="4" t="s">
        <v>25</v>
      </c>
      <c r="D29" s="5">
        <v>0</v>
      </c>
      <c r="F29" s="18"/>
    </row>
    <row r="30" spans="3:6" ht="15.75" x14ac:dyDescent="0.25">
      <c r="C30" s="4"/>
      <c r="F30" s="18"/>
    </row>
    <row r="31" spans="3:6" ht="15.75" x14ac:dyDescent="0.25">
      <c r="C31" s="4" t="s">
        <v>26</v>
      </c>
      <c r="D31" s="5">
        <f>D3+D7+D11+D16</f>
        <v>1924.1455511506288</v>
      </c>
      <c r="F31" s="18"/>
    </row>
    <row r="32" spans="3:6" ht="15.75" x14ac:dyDescent="0.25">
      <c r="C32" s="4"/>
    </row>
    <row r="33" spans="3:8" ht="15.75" x14ac:dyDescent="0.25">
      <c r="C33" s="4" t="s">
        <v>27</v>
      </c>
    </row>
    <row r="34" spans="3:8" ht="15.75" x14ac:dyDescent="0.25">
      <c r="C34" s="4" t="s">
        <v>134</v>
      </c>
      <c r="D34" s="6">
        <f>(D12+D16+D29)/D41</f>
        <v>2.0910884622014595E-3</v>
      </c>
    </row>
    <row r="35" spans="3:8" ht="15.75" x14ac:dyDescent="0.25">
      <c r="C35" s="4" t="s">
        <v>135</v>
      </c>
      <c r="D35" s="6">
        <f>D31/D37</f>
        <v>2.8758107830458568E-3</v>
      </c>
    </row>
    <row r="36" spans="3:8" ht="15.75" x14ac:dyDescent="0.25">
      <c r="C36" s="4"/>
    </row>
    <row r="37" spans="3:8" ht="15.75" x14ac:dyDescent="0.25">
      <c r="C37" s="4" t="s">
        <v>28</v>
      </c>
      <c r="D37" s="5">
        <v>669079.32973000011</v>
      </c>
      <c r="E37" s="5"/>
      <c r="F37" s="5"/>
      <c r="G37" s="19"/>
      <c r="H37" s="19"/>
    </row>
    <row r="38" spans="3:8" x14ac:dyDescent="0.25">
      <c r="E38" s="5"/>
      <c r="F38" s="5"/>
      <c r="G38" s="19"/>
      <c r="H38" s="19"/>
    </row>
    <row r="39" spans="3:8" x14ac:dyDescent="0.25">
      <c r="C39" s="7" t="s">
        <v>29</v>
      </c>
      <c r="D39" s="5">
        <v>614404.33802000002</v>
      </c>
      <c r="E39" s="5"/>
      <c r="F39" s="5"/>
      <c r="G39" s="19"/>
      <c r="H39" s="19"/>
    </row>
    <row r="40" spans="3:8" x14ac:dyDescent="0.25">
      <c r="E40" s="5"/>
      <c r="F40" s="5"/>
      <c r="G40" s="19"/>
      <c r="H40" s="19"/>
    </row>
    <row r="41" spans="3:8" x14ac:dyDescent="0.25">
      <c r="C41" s="7" t="s">
        <v>30</v>
      </c>
      <c r="D41" s="5">
        <v>723754.32144000009</v>
      </c>
      <c r="E41" s="5"/>
      <c r="F41" s="5"/>
      <c r="G41" s="19"/>
      <c r="H41" s="19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FA998C-57EE-4308-A683-B0A7B41E9312}">
  <sheetPr codeName="גיליון2"/>
  <dimension ref="C1:D40"/>
  <sheetViews>
    <sheetView rightToLeft="1" workbookViewId="0">
      <selection activeCell="A2" sqref="A2"/>
    </sheetView>
  </sheetViews>
  <sheetFormatPr defaultRowHeight="15" x14ac:dyDescent="0.25"/>
  <cols>
    <col min="3" max="3" width="54.75" style="8" customWidth="1"/>
    <col min="4" max="4" width="13.625" style="10" customWidth="1"/>
  </cols>
  <sheetData>
    <row r="1" spans="3:4" x14ac:dyDescent="0.25">
      <c r="C1" s="8" t="s">
        <v>31</v>
      </c>
      <c r="D1" s="9"/>
    </row>
    <row r="2" spans="3:4" x14ac:dyDescent="0.25">
      <c r="C2" s="8" t="s">
        <v>1</v>
      </c>
      <c r="D2" s="9" t="s">
        <v>2</v>
      </c>
    </row>
    <row r="3" spans="3:4" x14ac:dyDescent="0.25">
      <c r="C3" s="8" t="s">
        <v>32</v>
      </c>
      <c r="D3" s="10" t="s">
        <v>33</v>
      </c>
    </row>
    <row r="4" spans="3:4" x14ac:dyDescent="0.25">
      <c r="C4" s="11" t="s">
        <v>34</v>
      </c>
      <c r="D4" s="10" t="s">
        <v>33</v>
      </c>
    </row>
    <row r="5" spans="3:4" x14ac:dyDescent="0.25">
      <c r="C5" s="12" t="s">
        <v>35</v>
      </c>
      <c r="D5" s="10" t="s">
        <v>33</v>
      </c>
    </row>
    <row r="6" spans="3:4" x14ac:dyDescent="0.25">
      <c r="C6" s="8" t="s">
        <v>36</v>
      </c>
    </row>
    <row r="7" spans="3:4" x14ac:dyDescent="0.25">
      <c r="C7" s="8" t="s">
        <v>37</v>
      </c>
      <c r="D7" s="10" t="s">
        <v>33</v>
      </c>
    </row>
    <row r="8" spans="3:4" ht="14.25" x14ac:dyDescent="0.2">
      <c r="C8" s="12" t="s">
        <v>38</v>
      </c>
      <c r="D8" s="16">
        <v>332.89304011899821</v>
      </c>
    </row>
    <row r="9" spans="3:4" ht="14.25" x14ac:dyDescent="0.2">
      <c r="C9" s="12" t="s">
        <v>39</v>
      </c>
      <c r="D9" s="16">
        <v>44.272199999999998</v>
      </c>
    </row>
    <row r="10" spans="3:4" x14ac:dyDescent="0.25">
      <c r="C10" s="8" t="s">
        <v>40</v>
      </c>
      <c r="D10" s="10">
        <f>SUM(D8:D9)</f>
        <v>377.16524011899821</v>
      </c>
    </row>
    <row r="11" spans="3:4" x14ac:dyDescent="0.25">
      <c r="C11" s="8" t="s">
        <v>41</v>
      </c>
      <c r="D11" s="10" t="s">
        <v>33</v>
      </c>
    </row>
    <row r="12" spans="3:4" x14ac:dyDescent="0.25">
      <c r="C12" s="8" t="s">
        <v>42</v>
      </c>
      <c r="D12" s="10" t="s">
        <v>33</v>
      </c>
    </row>
    <row r="13" spans="3:4" x14ac:dyDescent="0.25">
      <c r="C13" s="8" t="s">
        <v>34</v>
      </c>
      <c r="D13" s="10" t="s">
        <v>33</v>
      </c>
    </row>
    <row r="14" spans="3:4" x14ac:dyDescent="0.25">
      <c r="C14" s="8" t="s">
        <v>43</v>
      </c>
      <c r="D14" s="10" t="s">
        <v>33</v>
      </c>
    </row>
    <row r="15" spans="3:4" x14ac:dyDescent="0.25">
      <c r="C15" s="8" t="s">
        <v>44</v>
      </c>
      <c r="D15" s="10" t="s">
        <v>33</v>
      </c>
    </row>
    <row r="16" spans="3:4" ht="14.25" x14ac:dyDescent="0.2">
      <c r="C16" s="12" t="s">
        <v>38</v>
      </c>
      <c r="D16" s="16">
        <v>33.545999999999999</v>
      </c>
    </row>
    <row r="17" spans="3:4" x14ac:dyDescent="0.25">
      <c r="C17" s="8" t="s">
        <v>45</v>
      </c>
      <c r="D17" s="10">
        <f>SUM(D16)</f>
        <v>33.545999999999999</v>
      </c>
    </row>
    <row r="18" spans="3:4" x14ac:dyDescent="0.25">
      <c r="C18" s="8" t="s">
        <v>46</v>
      </c>
      <c r="D18" s="10" t="s">
        <v>33</v>
      </c>
    </row>
    <row r="19" spans="3:4" x14ac:dyDescent="0.25">
      <c r="C19" s="8" t="s">
        <v>47</v>
      </c>
    </row>
    <row r="20" spans="3:4" x14ac:dyDescent="0.25">
      <c r="C20" s="8" t="s">
        <v>48</v>
      </c>
    </row>
    <row r="21" spans="3:4" x14ac:dyDescent="0.25">
      <c r="C21" s="8" t="s">
        <v>49</v>
      </c>
      <c r="D21" s="10" t="s">
        <v>33</v>
      </c>
    </row>
    <row r="22" spans="3:4" x14ac:dyDescent="0.25">
      <c r="C22" s="8" t="s">
        <v>50</v>
      </c>
      <c r="D22" s="10" t="s">
        <v>33</v>
      </c>
    </row>
    <row r="23" spans="3:4" x14ac:dyDescent="0.25">
      <c r="C23" s="8" t="s">
        <v>51</v>
      </c>
      <c r="D23" s="16">
        <v>0.76</v>
      </c>
    </row>
    <row r="24" spans="3:4" x14ac:dyDescent="0.25">
      <c r="C24" s="8" t="s">
        <v>48</v>
      </c>
      <c r="D24" s="10">
        <f>SUM(D23)</f>
        <v>0.76</v>
      </c>
    </row>
    <row r="25" spans="3:4" x14ac:dyDescent="0.25">
      <c r="C25" s="8" t="s">
        <v>49</v>
      </c>
      <c r="D25" s="10" t="s">
        <v>33</v>
      </c>
    </row>
    <row r="26" spans="3:4" x14ac:dyDescent="0.25">
      <c r="C26" s="8" t="s">
        <v>52</v>
      </c>
      <c r="D26" s="10" t="s">
        <v>33</v>
      </c>
    </row>
    <row r="27" spans="3:4" x14ac:dyDescent="0.25">
      <c r="C27" s="8" t="s">
        <v>53</v>
      </c>
      <c r="D27" s="10" t="s">
        <v>33</v>
      </c>
    </row>
    <row r="28" spans="3:4" x14ac:dyDescent="0.25">
      <c r="C28" s="8" t="s">
        <v>48</v>
      </c>
      <c r="D28" s="10" t="s">
        <v>33</v>
      </c>
    </row>
    <row r="29" spans="3:4" x14ac:dyDescent="0.25">
      <c r="C29" s="8" t="s">
        <v>49</v>
      </c>
      <c r="D29" s="10" t="s">
        <v>33</v>
      </c>
    </row>
    <row r="30" spans="3:4" x14ac:dyDescent="0.25">
      <c r="C30" s="8" t="s">
        <v>54</v>
      </c>
      <c r="D30" s="10" t="s">
        <v>33</v>
      </c>
    </row>
    <row r="31" spans="3:4" x14ac:dyDescent="0.25">
      <c r="C31" s="8" t="s">
        <v>55</v>
      </c>
      <c r="D31" s="10" t="s">
        <v>33</v>
      </c>
    </row>
    <row r="32" spans="3:4" x14ac:dyDescent="0.25">
      <c r="C32" s="8" t="s">
        <v>48</v>
      </c>
      <c r="D32" s="10" t="s">
        <v>33</v>
      </c>
    </row>
    <row r="33" spans="3:4" x14ac:dyDescent="0.25">
      <c r="C33" s="8" t="s">
        <v>49</v>
      </c>
      <c r="D33" s="10" t="s">
        <v>33</v>
      </c>
    </row>
    <row r="34" spans="3:4" x14ac:dyDescent="0.25">
      <c r="C34" s="8" t="s">
        <v>56</v>
      </c>
      <c r="D34" s="10" t="s">
        <v>33</v>
      </c>
    </row>
    <row r="35" spans="3:4" x14ac:dyDescent="0.25">
      <c r="C35" s="8" t="s">
        <v>57</v>
      </c>
      <c r="D35" s="10">
        <f>D10+D17+D24</f>
        <v>411.4712401189982</v>
      </c>
    </row>
    <row r="36" spans="3:4" ht="15.75" x14ac:dyDescent="0.25">
      <c r="C36" s="4" t="s">
        <v>28</v>
      </c>
      <c r="D36" s="5">
        <v>669079.32973000011</v>
      </c>
    </row>
    <row r="37" spans="3:4" x14ac:dyDescent="0.25">
      <c r="C37" s="7"/>
      <c r="D37" s="5"/>
    </row>
    <row r="38" spans="3:4" x14ac:dyDescent="0.25">
      <c r="C38" s="7" t="s">
        <v>29</v>
      </c>
      <c r="D38" s="5">
        <v>614404.33802000002</v>
      </c>
    </row>
    <row r="39" spans="3:4" x14ac:dyDescent="0.25">
      <c r="C39" s="7"/>
      <c r="D39" s="5"/>
    </row>
    <row r="40" spans="3:4" x14ac:dyDescent="0.25">
      <c r="C40" s="7" t="s">
        <v>30</v>
      </c>
      <c r="D40" s="5">
        <v>723754.32144000009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EA1D20-2B36-407A-947C-F4511CD914C8}">
  <sheetPr codeName="גיליון3"/>
  <dimension ref="C1:D105"/>
  <sheetViews>
    <sheetView rightToLeft="1" topLeftCell="A37" workbookViewId="0">
      <selection activeCell="C83" sqref="C83"/>
    </sheetView>
  </sheetViews>
  <sheetFormatPr defaultRowHeight="15" x14ac:dyDescent="0.25"/>
  <cols>
    <col min="3" max="3" width="53.25" style="8" bestFit="1" customWidth="1"/>
    <col min="4" max="4" width="13.5" style="7" bestFit="1" customWidth="1"/>
  </cols>
  <sheetData>
    <row r="1" spans="3:4" x14ac:dyDescent="0.25">
      <c r="C1" s="8" t="s">
        <v>58</v>
      </c>
    </row>
    <row r="2" spans="3:4" x14ac:dyDescent="0.25">
      <c r="C2" s="8" t="s">
        <v>1</v>
      </c>
      <c r="D2" s="13" t="s">
        <v>59</v>
      </c>
    </row>
    <row r="3" spans="3:4" x14ac:dyDescent="0.25">
      <c r="C3" s="14"/>
      <c r="D3" s="15" t="s">
        <v>33</v>
      </c>
    </row>
    <row r="4" spans="3:4" x14ac:dyDescent="0.25">
      <c r="C4" s="8" t="s">
        <v>60</v>
      </c>
      <c r="D4" s="15"/>
    </row>
    <row r="5" spans="3:4" x14ac:dyDescent="0.25">
      <c r="C5" s="8" t="s">
        <v>61</v>
      </c>
      <c r="D5" s="15">
        <v>30.339109199999999</v>
      </c>
    </row>
    <row r="6" spans="3:4" x14ac:dyDescent="0.25">
      <c r="C6" s="8" t="s">
        <v>62</v>
      </c>
      <c r="D6" s="15">
        <v>28.869456000000003</v>
      </c>
    </row>
    <row r="7" spans="3:4" x14ac:dyDescent="0.25">
      <c r="C7" s="8" t="s">
        <v>63</v>
      </c>
      <c r="D7" s="15">
        <v>23.233979999999999</v>
      </c>
    </row>
    <row r="8" spans="3:4" x14ac:dyDescent="0.25">
      <c r="C8" s="8" t="s">
        <v>64</v>
      </c>
      <c r="D8" s="15">
        <v>43.078200000000002</v>
      </c>
    </row>
    <row r="9" spans="3:4" x14ac:dyDescent="0.25">
      <c r="C9" s="8" t="s">
        <v>65</v>
      </c>
      <c r="D9" s="15">
        <v>21.011804000000005</v>
      </c>
    </row>
    <row r="10" spans="3:4" x14ac:dyDescent="0.25">
      <c r="C10" s="8" t="s">
        <v>66</v>
      </c>
      <c r="D10" s="15">
        <v>10.8268094</v>
      </c>
    </row>
    <row r="11" spans="3:4" x14ac:dyDescent="0.25">
      <c r="C11" s="8" t="s">
        <v>67</v>
      </c>
      <c r="D11" s="15">
        <v>51.693840000000002</v>
      </c>
    </row>
    <row r="12" spans="3:4" x14ac:dyDescent="0.25">
      <c r="C12" s="8" t="s">
        <v>68</v>
      </c>
      <c r="D12" s="15">
        <v>25.126639999999998</v>
      </c>
    </row>
    <row r="13" spans="3:4" x14ac:dyDescent="0.25">
      <c r="C13" s="8" t="s">
        <v>69</v>
      </c>
      <c r="D13" s="15">
        <v>12.529</v>
      </c>
    </row>
    <row r="14" spans="3:4" x14ac:dyDescent="0.25">
      <c r="C14" s="8" t="s">
        <v>70</v>
      </c>
      <c r="D14" s="15">
        <v>32.036000000000001</v>
      </c>
    </row>
    <row r="15" spans="3:4" x14ac:dyDescent="0.25">
      <c r="C15" s="8" t="s">
        <v>71</v>
      </c>
      <c r="D15" s="15">
        <v>38.007683999999998</v>
      </c>
    </row>
    <row r="16" spans="3:4" x14ac:dyDescent="0.25">
      <c r="C16" s="8" t="s">
        <v>72</v>
      </c>
      <c r="D16" s="15">
        <v>60.959184</v>
      </c>
    </row>
    <row r="17" spans="3:4" x14ac:dyDescent="0.25">
      <c r="C17" s="8" t="s">
        <v>73</v>
      </c>
      <c r="D17" s="15">
        <v>0.21186000000000058</v>
      </c>
    </row>
    <row r="18" spans="3:4" x14ac:dyDescent="0.25">
      <c r="C18" s="8" t="s">
        <v>74</v>
      </c>
      <c r="D18" s="15">
        <v>48.797028533333332</v>
      </c>
    </row>
    <row r="19" spans="3:4" x14ac:dyDescent="0.25">
      <c r="C19" s="8" t="s">
        <v>75</v>
      </c>
      <c r="D19" s="15">
        <v>1.6756573118971059</v>
      </c>
    </row>
    <row r="20" spans="3:4" x14ac:dyDescent="0.25">
      <c r="C20" s="8" t="s">
        <v>76</v>
      </c>
      <c r="D20" s="15">
        <v>81.726171999999991</v>
      </c>
    </row>
    <row r="21" spans="3:4" x14ac:dyDescent="0.25">
      <c r="C21" s="8" t="s">
        <v>77</v>
      </c>
      <c r="D21" s="15">
        <v>35.31</v>
      </c>
    </row>
    <row r="22" spans="3:4" x14ac:dyDescent="0.25">
      <c r="C22" s="8" t="s">
        <v>78</v>
      </c>
      <c r="D22" s="15">
        <v>27.5231506704</v>
      </c>
    </row>
    <row r="23" spans="3:4" x14ac:dyDescent="0.25">
      <c r="C23" s="8" t="s">
        <v>79</v>
      </c>
      <c r="D23" s="15">
        <v>49.44872427</v>
      </c>
    </row>
    <row r="24" spans="3:4" x14ac:dyDescent="0.25">
      <c r="C24" s="8" t="s">
        <v>80</v>
      </c>
      <c r="D24" s="15">
        <v>78.739999999999995</v>
      </c>
    </row>
    <row r="25" spans="3:4" x14ac:dyDescent="0.25">
      <c r="C25" s="8" t="s">
        <v>81</v>
      </c>
      <c r="D25" s="15">
        <v>20.029621040000002</v>
      </c>
    </row>
    <row r="26" spans="3:4" x14ac:dyDescent="0.25">
      <c r="C26" s="8" t="s">
        <v>82</v>
      </c>
      <c r="D26" s="15">
        <v>169.806984</v>
      </c>
    </row>
    <row r="27" spans="3:4" x14ac:dyDescent="0.25">
      <c r="C27" s="8" t="s">
        <v>83</v>
      </c>
      <c r="D27" s="15">
        <v>45.715065500000001</v>
      </c>
    </row>
    <row r="28" spans="3:4" x14ac:dyDescent="0.25">
      <c r="C28" s="8" t="s">
        <v>84</v>
      </c>
      <c r="D28" s="15">
        <v>22.540200000000002</v>
      </c>
    </row>
    <row r="29" spans="3:4" x14ac:dyDescent="0.25">
      <c r="C29" s="8" t="s">
        <v>85</v>
      </c>
      <c r="D29" s="15">
        <v>129.02744800000002</v>
      </c>
    </row>
    <row r="30" spans="3:4" x14ac:dyDescent="0.25">
      <c r="C30" s="8" t="s">
        <v>86</v>
      </c>
      <c r="D30" s="15">
        <v>35.992660000000001</v>
      </c>
    </row>
    <row r="31" spans="3:4" x14ac:dyDescent="0.25">
      <c r="C31" s="8" t="s">
        <v>87</v>
      </c>
      <c r="D31" s="15">
        <v>1.8502439999999998</v>
      </c>
    </row>
    <row r="32" spans="3:4" x14ac:dyDescent="0.25">
      <c r="C32" s="8" t="s">
        <v>88</v>
      </c>
      <c r="D32" s="15">
        <v>70.62</v>
      </c>
    </row>
    <row r="33" spans="3:4" x14ac:dyDescent="0.25">
      <c r="C33" s="8" t="s">
        <v>89</v>
      </c>
      <c r="D33" s="15">
        <v>38.841000000000001</v>
      </c>
    </row>
    <row r="34" spans="3:4" x14ac:dyDescent="0.25">
      <c r="C34" s="8" t="s">
        <v>90</v>
      </c>
      <c r="D34" s="17">
        <f>SUM(D4:D33)</f>
        <v>1235.5675219256304</v>
      </c>
    </row>
    <row r="35" spans="3:4" x14ac:dyDescent="0.25">
      <c r="C35" s="8" t="s">
        <v>91</v>
      </c>
      <c r="D35" s="15" t="s">
        <v>33</v>
      </c>
    </row>
    <row r="36" spans="3:4" ht="14.25" x14ac:dyDescent="0.2">
      <c r="C36" s="12" t="s">
        <v>48</v>
      </c>
      <c r="D36" s="15" t="s">
        <v>33</v>
      </c>
    </row>
    <row r="37" spans="3:4" ht="14.25" x14ac:dyDescent="0.2">
      <c r="C37" s="12" t="s">
        <v>49</v>
      </c>
      <c r="D37" s="15" t="s">
        <v>33</v>
      </c>
    </row>
    <row r="38" spans="3:4" x14ac:dyDescent="0.25">
      <c r="C38" s="8" t="s">
        <v>92</v>
      </c>
      <c r="D38" s="15" t="s">
        <v>33</v>
      </c>
    </row>
    <row r="39" spans="3:4" x14ac:dyDescent="0.25">
      <c r="C39" s="8" t="s">
        <v>93</v>
      </c>
      <c r="D39" s="15" t="s">
        <v>33</v>
      </c>
    </row>
    <row r="40" spans="3:4" ht="14.25" x14ac:dyDescent="0.2">
      <c r="C40" s="12" t="s">
        <v>48</v>
      </c>
      <c r="D40" s="15" t="s">
        <v>33</v>
      </c>
    </row>
    <row r="41" spans="3:4" ht="14.25" x14ac:dyDescent="0.2">
      <c r="C41" s="12" t="s">
        <v>49</v>
      </c>
      <c r="D41" s="15" t="s">
        <v>33</v>
      </c>
    </row>
    <row r="42" spans="3:4" x14ac:dyDescent="0.25">
      <c r="C42" s="8" t="s">
        <v>94</v>
      </c>
      <c r="D42" s="15" t="s">
        <v>33</v>
      </c>
    </row>
    <row r="43" spans="3:4" x14ac:dyDescent="0.25">
      <c r="C43" s="8" t="s">
        <v>95</v>
      </c>
      <c r="D43" s="15"/>
    </row>
    <row r="44" spans="3:4" x14ac:dyDescent="0.25">
      <c r="C44" s="8" t="s">
        <v>96</v>
      </c>
      <c r="D44" s="15"/>
    </row>
    <row r="45" spans="3:4" x14ac:dyDescent="0.25">
      <c r="C45" s="8" t="s">
        <v>97</v>
      </c>
      <c r="D45" s="15"/>
    </row>
    <row r="46" spans="3:4" ht="14.25" x14ac:dyDescent="0.2">
      <c r="C46" s="12" t="s">
        <v>98</v>
      </c>
      <c r="D46" s="15">
        <v>1.3441519159999986</v>
      </c>
    </row>
    <row r="47" spans="3:4" ht="14.25" x14ac:dyDescent="0.2">
      <c r="C47" s="12" t="s">
        <v>99</v>
      </c>
      <c r="D47" s="15">
        <v>6.8145609710000024</v>
      </c>
    </row>
    <row r="48" spans="3:4" ht="14.25" x14ac:dyDescent="0.2">
      <c r="C48" s="12" t="s">
        <v>100</v>
      </c>
      <c r="D48" s="15">
        <v>2.7625224339999996</v>
      </c>
    </row>
    <row r="49" spans="3:4" ht="14.25" x14ac:dyDescent="0.2">
      <c r="C49" s="12" t="s">
        <v>101</v>
      </c>
      <c r="D49" s="15">
        <v>1.5814125369999998</v>
      </c>
    </row>
    <row r="50" spans="3:4" ht="14.25" x14ac:dyDescent="0.2">
      <c r="C50" s="12" t="s">
        <v>102</v>
      </c>
      <c r="D50" s="15">
        <v>12.361310696000013</v>
      </c>
    </row>
    <row r="51" spans="3:4" ht="14.25" x14ac:dyDescent="0.2">
      <c r="C51" s="12" t="s">
        <v>103</v>
      </c>
      <c r="D51" s="15">
        <v>10.43436669000001</v>
      </c>
    </row>
    <row r="52" spans="3:4" ht="14.25" x14ac:dyDescent="0.2">
      <c r="C52" s="12" t="s">
        <v>104</v>
      </c>
      <c r="D52" s="15">
        <v>13.004282574000012</v>
      </c>
    </row>
    <row r="53" spans="3:4" ht="14.25" x14ac:dyDescent="0.2">
      <c r="C53" s="12" t="s">
        <v>105</v>
      </c>
      <c r="D53" s="15">
        <v>6.1590866609999955</v>
      </c>
    </row>
    <row r="54" spans="3:4" ht="14.25" x14ac:dyDescent="0.2">
      <c r="C54" s="12" t="s">
        <v>106</v>
      </c>
      <c r="D54" s="15">
        <v>1.165937449999999</v>
      </c>
    </row>
    <row r="55" spans="3:4" ht="14.25" x14ac:dyDescent="0.2">
      <c r="C55" s="12" t="s">
        <v>107</v>
      </c>
      <c r="D55" s="15">
        <v>0.54978763500000016</v>
      </c>
    </row>
    <row r="56" spans="3:4" ht="14.25" x14ac:dyDescent="0.2">
      <c r="C56" s="12" t="s">
        <v>108</v>
      </c>
      <c r="D56" s="15">
        <v>0.13707644099999999</v>
      </c>
    </row>
    <row r="57" spans="3:4" ht="14.25" x14ac:dyDescent="0.2">
      <c r="C57" s="12" t="s">
        <v>121</v>
      </c>
      <c r="D57" s="15">
        <v>1.5039938780000002</v>
      </c>
    </row>
    <row r="58" spans="3:4" ht="14.25" x14ac:dyDescent="0.2">
      <c r="C58" s="12" t="s">
        <v>109</v>
      </c>
      <c r="D58" s="15">
        <v>2.8463999999999987E-5</v>
      </c>
    </row>
    <row r="59" spans="3:4" x14ac:dyDescent="0.25">
      <c r="C59" s="8" t="s">
        <v>110</v>
      </c>
      <c r="D59" s="17">
        <f>SUM(D46:D58)</f>
        <v>57.818518347000044</v>
      </c>
    </row>
    <row r="60" spans="3:4" x14ac:dyDescent="0.25">
      <c r="C60" s="8" t="s">
        <v>111</v>
      </c>
      <c r="D60" s="15" t="s">
        <v>33</v>
      </c>
    </row>
    <row r="61" spans="3:4" x14ac:dyDescent="0.25">
      <c r="C61" s="8" t="s">
        <v>112</v>
      </c>
      <c r="D61" s="15"/>
    </row>
    <row r="62" spans="3:4" ht="14.25" x14ac:dyDescent="0.2">
      <c r="C62" s="12" t="s">
        <v>113</v>
      </c>
      <c r="D62" s="15">
        <v>1.6478779630000058</v>
      </c>
    </row>
    <row r="63" spans="3:4" ht="14.25" x14ac:dyDescent="0.2">
      <c r="C63" s="12" t="s">
        <v>114</v>
      </c>
      <c r="D63" s="15">
        <v>0.74325546999999992</v>
      </c>
    </row>
    <row r="64" spans="3:4" ht="14.25" x14ac:dyDescent="0.2">
      <c r="C64" s="12" t="s">
        <v>115</v>
      </c>
      <c r="D64" s="15">
        <v>0.18187187599999957</v>
      </c>
    </row>
    <row r="65" spans="3:4" x14ac:dyDescent="0.25">
      <c r="C65" s="8" t="s">
        <v>116</v>
      </c>
      <c r="D65" s="17">
        <f>SUM(D62:D64)</f>
        <v>2.5730053090000053</v>
      </c>
    </row>
    <row r="66" spans="3:4" x14ac:dyDescent="0.25">
      <c r="C66" s="8" t="s">
        <v>117</v>
      </c>
      <c r="D66" s="15"/>
    </row>
    <row r="67" spans="3:4" ht="14.25" x14ac:dyDescent="0.2">
      <c r="C67" s="12" t="s">
        <v>118</v>
      </c>
      <c r="D67" s="15">
        <v>29.706256121000028</v>
      </c>
    </row>
    <row r="68" spans="3:4" ht="14.25" x14ac:dyDescent="0.2">
      <c r="C68" s="12" t="s">
        <v>119</v>
      </c>
      <c r="D68" s="15">
        <v>1.8522081170000002</v>
      </c>
    </row>
    <row r="69" spans="3:4" ht="14.25" x14ac:dyDescent="0.2">
      <c r="C69" s="12" t="s">
        <v>120</v>
      </c>
      <c r="D69" s="15">
        <v>95.860084771000302</v>
      </c>
    </row>
    <row r="70" spans="3:4" ht="14.25" x14ac:dyDescent="0.2">
      <c r="C70" s="12" t="s">
        <v>121</v>
      </c>
      <c r="D70" s="15">
        <v>0.44116102899999987</v>
      </c>
    </row>
    <row r="71" spans="3:4" ht="14.25" x14ac:dyDescent="0.2">
      <c r="C71" s="12" t="s">
        <v>122</v>
      </c>
      <c r="D71" s="15">
        <v>1.7215111660000011</v>
      </c>
    </row>
    <row r="72" spans="3:4" ht="14.25" x14ac:dyDescent="0.2">
      <c r="C72" s="12" t="s">
        <v>123</v>
      </c>
      <c r="D72" s="15">
        <v>5.0616071539999892</v>
      </c>
    </row>
    <row r="73" spans="3:4" ht="14.25" x14ac:dyDescent="0.2">
      <c r="C73" s="12" t="s">
        <v>124</v>
      </c>
      <c r="D73" s="15">
        <f>0.631638886+0.54698429</f>
        <v>1.1786231759999999</v>
      </c>
    </row>
    <row r="74" spans="3:4" ht="14.25" x14ac:dyDescent="0.2">
      <c r="C74" s="12" t="s">
        <v>125</v>
      </c>
      <c r="D74" s="15">
        <v>10.829259870000012</v>
      </c>
    </row>
    <row r="75" spans="3:4" ht="14.25" x14ac:dyDescent="0.2">
      <c r="C75" s="12" t="s">
        <v>126</v>
      </c>
      <c r="D75" s="15">
        <v>1.8533076959999997</v>
      </c>
    </row>
    <row r="76" spans="3:4" ht="14.25" x14ac:dyDescent="0.2">
      <c r="C76" s="12" t="s">
        <v>109</v>
      </c>
      <c r="D76" s="15">
        <v>38.608587203000042</v>
      </c>
    </row>
    <row r="77" spans="3:4" ht="14.25" x14ac:dyDescent="0.2">
      <c r="C77" s="12" t="s">
        <v>127</v>
      </c>
      <c r="D77" s="15">
        <f>1.333548088+0.119800423999999</f>
        <v>1.4533485119999989</v>
      </c>
    </row>
    <row r="78" spans="3:4" ht="14.25" x14ac:dyDescent="0.2">
      <c r="C78" s="12" t="s">
        <v>128</v>
      </c>
      <c r="D78" s="15">
        <v>3.3573091449999981</v>
      </c>
    </row>
    <row r="79" spans="3:4" ht="14.25" x14ac:dyDescent="0.2">
      <c r="C79" s="12" t="s">
        <v>98</v>
      </c>
      <c r="D79" s="15">
        <v>24.324581058999996</v>
      </c>
    </row>
    <row r="80" spans="3:4" ht="14.25" x14ac:dyDescent="0.2">
      <c r="C80" s="12" t="s">
        <v>129</v>
      </c>
      <c r="D80" s="15">
        <v>9.7937169999999969E-3</v>
      </c>
    </row>
    <row r="81" spans="3:4" ht="14.25" x14ac:dyDescent="0.2">
      <c r="C81" s="12" t="s">
        <v>137</v>
      </c>
      <c r="D81" s="15">
        <v>0.45762671399999993</v>
      </c>
    </row>
    <row r="82" spans="3:4" x14ac:dyDescent="0.25">
      <c r="C82" s="8" t="s">
        <v>130</v>
      </c>
      <c r="D82" s="17">
        <f>SUM(D66:D81)</f>
        <v>216.7152654500004</v>
      </c>
    </row>
    <row r="83" spans="3:4" x14ac:dyDescent="0.25">
      <c r="C83" s="8" t="s">
        <v>131</v>
      </c>
      <c r="D83" s="17">
        <f>D34+D59+D65+D82</f>
        <v>1512.6743110316311</v>
      </c>
    </row>
    <row r="84" spans="3:4" ht="15.75" x14ac:dyDescent="0.25">
      <c r="C84" s="4" t="s">
        <v>28</v>
      </c>
      <c r="D84" s="5">
        <v>669079.32973000011</v>
      </c>
    </row>
    <row r="85" spans="3:4" x14ac:dyDescent="0.25">
      <c r="C85" s="7"/>
      <c r="D85" s="5"/>
    </row>
    <row r="86" spans="3:4" x14ac:dyDescent="0.25">
      <c r="C86" s="7" t="s">
        <v>29</v>
      </c>
      <c r="D86" s="5">
        <v>614404.33802000002</v>
      </c>
    </row>
    <row r="87" spans="3:4" x14ac:dyDescent="0.25">
      <c r="C87" s="7"/>
      <c r="D87" s="5"/>
    </row>
    <row r="88" spans="3:4" x14ac:dyDescent="0.25">
      <c r="C88" s="7" t="s">
        <v>30</v>
      </c>
      <c r="D88" s="5">
        <v>723754.32144000009</v>
      </c>
    </row>
    <row r="89" spans="3:4" x14ac:dyDescent="0.25">
      <c r="C89" s="12"/>
    </row>
    <row r="90" spans="3:4" x14ac:dyDescent="0.25">
      <c r="C90" s="12"/>
    </row>
    <row r="91" spans="3:4" x14ac:dyDescent="0.25">
      <c r="C91" s="12"/>
    </row>
    <row r="92" spans="3:4" x14ac:dyDescent="0.25">
      <c r="C92" s="12"/>
    </row>
    <row r="93" spans="3:4" x14ac:dyDescent="0.25">
      <c r="C93" s="12"/>
    </row>
    <row r="94" spans="3:4" x14ac:dyDescent="0.25">
      <c r="C94" s="12"/>
    </row>
    <row r="95" spans="3:4" x14ac:dyDescent="0.25">
      <c r="C95" s="12"/>
    </row>
    <row r="96" spans="3:4" x14ac:dyDescent="0.25">
      <c r="C96" s="12"/>
    </row>
    <row r="97" spans="3:3" x14ac:dyDescent="0.25">
      <c r="C97" s="12"/>
    </row>
    <row r="98" spans="3:3" x14ac:dyDescent="0.25">
      <c r="C98" s="12"/>
    </row>
    <row r="99" spans="3:3" x14ac:dyDescent="0.25">
      <c r="C99" s="12"/>
    </row>
    <row r="100" spans="3:3" x14ac:dyDescent="0.25">
      <c r="C100" s="12"/>
    </row>
    <row r="101" spans="3:3" x14ac:dyDescent="0.25">
      <c r="C101" s="12"/>
    </row>
    <row r="102" spans="3:3" x14ac:dyDescent="0.25">
      <c r="C102" s="12"/>
    </row>
    <row r="103" spans="3:3" x14ac:dyDescent="0.25">
      <c r="C103" s="12"/>
    </row>
    <row r="104" spans="3:3" x14ac:dyDescent="0.25">
      <c r="C104" s="12"/>
    </row>
    <row r="105" spans="3:3" x14ac:dyDescent="0.25">
      <c r="C105" s="12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754A3F-4D8B-4DBD-9943-944D664C42CF}">
  <dimension ref="C1:F41"/>
  <sheetViews>
    <sheetView rightToLeft="1" topLeftCell="A10" workbookViewId="0">
      <selection activeCell="D22" sqref="D22:D23"/>
    </sheetView>
  </sheetViews>
  <sheetFormatPr defaultRowHeight="15" x14ac:dyDescent="0.25"/>
  <cols>
    <col min="3" max="3" width="74.125" style="7" customWidth="1"/>
    <col min="4" max="4" width="15" style="5" bestFit="1" customWidth="1"/>
  </cols>
  <sheetData>
    <row r="1" spans="3:6" x14ac:dyDescent="0.25">
      <c r="C1" s="1" t="s">
        <v>132</v>
      </c>
      <c r="D1" s="2"/>
    </row>
    <row r="2" spans="3:6" x14ac:dyDescent="0.25">
      <c r="C2" s="3" t="s">
        <v>1</v>
      </c>
      <c r="D2" s="2" t="s">
        <v>2</v>
      </c>
    </row>
    <row r="3" spans="3:6" ht="15.75" x14ac:dyDescent="0.25">
      <c r="C3" s="4" t="s">
        <v>3</v>
      </c>
      <c r="D3" s="5">
        <f>SUM(D4:D5)</f>
        <v>373.3753803359981</v>
      </c>
      <c r="F3" s="19"/>
    </row>
    <row r="4" spans="3:6" ht="15.75" x14ac:dyDescent="0.25">
      <c r="C4" s="4" t="s">
        <v>4</v>
      </c>
      <c r="D4" s="5">
        <v>0</v>
      </c>
      <c r="F4" s="19"/>
    </row>
    <row r="5" spans="3:6" ht="15.75" x14ac:dyDescent="0.25">
      <c r="C5" s="4" t="s">
        <v>5</v>
      </c>
      <c r="D5" s="5">
        <v>373.3753803359981</v>
      </c>
      <c r="F5" s="19"/>
    </row>
    <row r="6" spans="3:6" ht="15.75" x14ac:dyDescent="0.25">
      <c r="C6" s="4"/>
      <c r="F6" s="19"/>
    </row>
    <row r="7" spans="3:6" ht="15.75" x14ac:dyDescent="0.25">
      <c r="C7" s="4" t="s">
        <v>6</v>
      </c>
      <c r="D7" s="5">
        <f>SUM(D8:D9)</f>
        <v>32.746000000000002</v>
      </c>
      <c r="F7" s="19"/>
    </row>
    <row r="8" spans="3:6" ht="15.75" x14ac:dyDescent="0.25">
      <c r="C8" s="4" t="s">
        <v>7</v>
      </c>
      <c r="D8" s="5">
        <v>0</v>
      </c>
      <c r="F8" s="19"/>
    </row>
    <row r="9" spans="3:6" ht="15.75" x14ac:dyDescent="0.25">
      <c r="C9" s="4" t="s">
        <v>8</v>
      </c>
      <c r="D9" s="5">
        <v>32.746000000000002</v>
      </c>
      <c r="F9" s="19"/>
    </row>
    <row r="10" spans="3:6" ht="15.75" x14ac:dyDescent="0.25">
      <c r="C10" s="4"/>
      <c r="F10" s="19"/>
    </row>
    <row r="11" spans="3:6" ht="15.75" x14ac:dyDescent="0.25">
      <c r="C11" s="4" t="s">
        <v>9</v>
      </c>
      <c r="D11" s="5">
        <f>SUM(D12:D14)</f>
        <v>0.76</v>
      </c>
      <c r="F11" s="19"/>
    </row>
    <row r="12" spans="3:6" ht="15.75" x14ac:dyDescent="0.25">
      <c r="C12" s="4" t="s">
        <v>10</v>
      </c>
      <c r="D12" s="5">
        <v>0.76</v>
      </c>
      <c r="F12" s="19"/>
    </row>
    <row r="13" spans="3:6" ht="15.75" x14ac:dyDescent="0.25">
      <c r="C13" s="4" t="s">
        <v>11</v>
      </c>
      <c r="D13" s="5">
        <v>0</v>
      </c>
      <c r="F13" s="19"/>
    </row>
    <row r="14" spans="3:6" ht="15.75" x14ac:dyDescent="0.25">
      <c r="C14" s="4" t="s">
        <v>12</v>
      </c>
      <c r="D14" s="5">
        <v>0</v>
      </c>
      <c r="F14" s="19"/>
    </row>
    <row r="15" spans="3:6" ht="15.75" x14ac:dyDescent="0.25">
      <c r="C15" s="4"/>
      <c r="F15" s="19"/>
    </row>
    <row r="16" spans="3:6" ht="15.75" x14ac:dyDescent="0.25">
      <c r="C16" s="4" t="s">
        <v>13</v>
      </c>
      <c r="D16" s="5">
        <f>SUM(D17:D25)</f>
        <v>1510.5721916046302</v>
      </c>
      <c r="E16" s="5"/>
      <c r="F16" s="19"/>
    </row>
    <row r="17" spans="3:6" ht="15.75" x14ac:dyDescent="0.25">
      <c r="C17" s="4" t="s">
        <v>14</v>
      </c>
      <c r="D17" s="5">
        <v>363.95368950000005</v>
      </c>
      <c r="E17" s="5"/>
      <c r="F17" s="19"/>
    </row>
    <row r="18" spans="3:6" ht="15.75" x14ac:dyDescent="0.25">
      <c r="C18" s="4" t="s">
        <v>15</v>
      </c>
      <c r="D18" s="5">
        <v>0</v>
      </c>
      <c r="E18" s="5"/>
      <c r="F18" s="19"/>
    </row>
    <row r="19" spans="3:6" ht="15.75" x14ac:dyDescent="0.25">
      <c r="C19" s="4" t="s">
        <v>16</v>
      </c>
      <c r="D19" s="5">
        <v>871.61383242563011</v>
      </c>
      <c r="E19" s="5"/>
      <c r="F19" s="19"/>
    </row>
    <row r="20" spans="3:6" ht="15.75" x14ac:dyDescent="0.25">
      <c r="C20" s="4" t="s">
        <v>17</v>
      </c>
      <c r="D20" s="5">
        <v>0</v>
      </c>
      <c r="E20" s="5"/>
      <c r="F20" s="19"/>
    </row>
    <row r="21" spans="3:6" ht="15.75" x14ac:dyDescent="0.25">
      <c r="C21" s="4" t="s">
        <v>18</v>
      </c>
      <c r="D21" s="5">
        <v>0</v>
      </c>
      <c r="E21" s="5"/>
      <c r="F21" s="19"/>
    </row>
    <row r="22" spans="3:6" ht="15.75" x14ac:dyDescent="0.25">
      <c r="C22" s="4" t="s">
        <v>19</v>
      </c>
      <c r="D22" s="5">
        <v>2.3451472070000015</v>
      </c>
      <c r="E22" s="5"/>
      <c r="F22" s="19"/>
    </row>
    <row r="23" spans="3:6" ht="15.75" x14ac:dyDescent="0.25">
      <c r="C23" s="4" t="s">
        <v>20</v>
      </c>
      <c r="D23" s="5">
        <f>213.746759706+1.111772463</f>
        <v>214.858532169</v>
      </c>
      <c r="E23" s="5"/>
      <c r="F23" s="19"/>
    </row>
    <row r="24" spans="3:6" ht="15.75" x14ac:dyDescent="0.25">
      <c r="C24" s="4" t="s">
        <v>21</v>
      </c>
      <c r="D24" s="5">
        <v>0</v>
      </c>
      <c r="E24" s="5"/>
      <c r="F24" s="19"/>
    </row>
    <row r="25" spans="3:6" ht="15.75" x14ac:dyDescent="0.25">
      <c r="C25" s="4" t="s">
        <v>22</v>
      </c>
      <c r="D25" s="5">
        <f>56.314496005+1.486494298</f>
        <v>57.800990302999999</v>
      </c>
      <c r="E25" s="5"/>
      <c r="F25" s="19"/>
    </row>
    <row r="26" spans="3:6" ht="15.75" x14ac:dyDescent="0.25">
      <c r="C26" s="4"/>
      <c r="F26" s="19"/>
    </row>
    <row r="27" spans="3:6" ht="15.75" x14ac:dyDescent="0.25">
      <c r="C27" s="4" t="s">
        <v>23</v>
      </c>
      <c r="D27" s="5">
        <f>SUM(D28:D29)</f>
        <v>0</v>
      </c>
      <c r="F27" s="19"/>
    </row>
    <row r="28" spans="3:6" ht="15.75" x14ac:dyDescent="0.25">
      <c r="C28" s="4" t="s">
        <v>24</v>
      </c>
      <c r="D28" s="5">
        <v>0</v>
      </c>
      <c r="F28" s="19"/>
    </row>
    <row r="29" spans="3:6" ht="15.75" x14ac:dyDescent="0.25">
      <c r="C29" s="4" t="s">
        <v>25</v>
      </c>
      <c r="D29" s="5">
        <v>0</v>
      </c>
      <c r="F29" s="19"/>
    </row>
    <row r="30" spans="3:6" ht="15.75" x14ac:dyDescent="0.25">
      <c r="C30" s="4"/>
      <c r="F30" s="19"/>
    </row>
    <row r="31" spans="3:6" ht="15.75" x14ac:dyDescent="0.25">
      <c r="C31" s="4" t="s">
        <v>26</v>
      </c>
      <c r="D31" s="5">
        <f>D3+D7+D11+D16+D27</f>
        <v>1917.4535719406283</v>
      </c>
      <c r="F31" s="19"/>
    </row>
    <row r="32" spans="3:6" ht="15.75" x14ac:dyDescent="0.25">
      <c r="C32" s="4"/>
    </row>
    <row r="33" spans="3:5" ht="15.75" x14ac:dyDescent="0.25">
      <c r="C33" s="4" t="s">
        <v>27</v>
      </c>
    </row>
    <row r="34" spans="3:5" ht="15.75" x14ac:dyDescent="0.25">
      <c r="C34" s="4" t="s">
        <v>134</v>
      </c>
      <c r="D34" s="6">
        <f>(D12+D16+D29)/D41</f>
        <v>2.1105967529004756E-3</v>
      </c>
    </row>
    <row r="35" spans="3:5" ht="15.75" x14ac:dyDescent="0.25">
      <c r="C35" s="4" t="s">
        <v>135</v>
      </c>
      <c r="D35" s="6">
        <f>D31/D37</f>
        <v>2.898214578696831E-3</v>
      </c>
    </row>
    <row r="36" spans="3:5" ht="15.75" x14ac:dyDescent="0.25">
      <c r="C36" s="4"/>
    </row>
    <row r="37" spans="3:5" ht="15.75" x14ac:dyDescent="0.25">
      <c r="C37" s="4" t="s">
        <v>28</v>
      </c>
      <c r="D37" s="5">
        <f>AVERAGE(D39,D41)</f>
        <v>661598.20809499989</v>
      </c>
      <c r="E37" s="5"/>
    </row>
    <row r="38" spans="3:5" x14ac:dyDescent="0.25">
      <c r="E38" s="5"/>
    </row>
    <row r="39" spans="3:5" x14ac:dyDescent="0.25">
      <c r="C39" s="7" t="s">
        <v>29</v>
      </c>
      <c r="D39" s="5">
        <v>607127.75478999992</v>
      </c>
      <c r="E39" s="5"/>
    </row>
    <row r="40" spans="3:5" x14ac:dyDescent="0.25">
      <c r="E40" s="5"/>
    </row>
    <row r="41" spans="3:5" x14ac:dyDescent="0.25">
      <c r="C41" s="7" t="s">
        <v>30</v>
      </c>
      <c r="D41" s="5">
        <v>716068.66139999998</v>
      </c>
      <c r="E41" s="5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290F5C-35CB-439A-B4C0-DC52974E4EB4}">
  <dimension ref="C1:F41"/>
  <sheetViews>
    <sheetView rightToLeft="1" tabSelected="1" topLeftCell="A13" workbookViewId="0">
      <selection activeCell="C29" sqref="C29"/>
    </sheetView>
  </sheetViews>
  <sheetFormatPr defaultRowHeight="15" x14ac:dyDescent="0.25"/>
  <cols>
    <col min="3" max="3" width="74.375" style="7" customWidth="1"/>
    <col min="4" max="4" width="15" style="5" bestFit="1" customWidth="1"/>
  </cols>
  <sheetData>
    <row r="1" spans="3:4" x14ac:dyDescent="0.25">
      <c r="C1" s="1" t="s">
        <v>133</v>
      </c>
      <c r="D1" s="2"/>
    </row>
    <row r="2" spans="3:4" x14ac:dyDescent="0.25">
      <c r="C2" s="3" t="s">
        <v>1</v>
      </c>
      <c r="D2" s="2" t="s">
        <v>2</v>
      </c>
    </row>
    <row r="3" spans="3:4" ht="15.75" x14ac:dyDescent="0.25">
      <c r="C3" s="4" t="s">
        <v>3</v>
      </c>
      <c r="D3" s="5">
        <f>SUM(D4:D5)</f>
        <v>3.7898597830000003</v>
      </c>
    </row>
    <row r="4" spans="3:4" ht="15.75" x14ac:dyDescent="0.25">
      <c r="C4" s="4" t="s">
        <v>4</v>
      </c>
      <c r="D4" s="5">
        <v>0</v>
      </c>
    </row>
    <row r="5" spans="3:4" ht="15.75" x14ac:dyDescent="0.25">
      <c r="C5" s="4" t="s">
        <v>5</v>
      </c>
      <c r="D5" s="5">
        <v>3.7898597830000003</v>
      </c>
    </row>
    <row r="6" spans="3:4" ht="15.75" x14ac:dyDescent="0.25">
      <c r="C6" s="4"/>
    </row>
    <row r="7" spans="3:4" ht="15.75" x14ac:dyDescent="0.25">
      <c r="C7" s="4" t="s">
        <v>6</v>
      </c>
      <c r="D7" s="5">
        <f>SUM(D8:D10)</f>
        <v>0.79900000000000004</v>
      </c>
    </row>
    <row r="8" spans="3:4" ht="15.75" x14ac:dyDescent="0.25">
      <c r="C8" s="4" t="s">
        <v>7</v>
      </c>
      <c r="D8" s="5">
        <v>0</v>
      </c>
    </row>
    <row r="9" spans="3:4" ht="15.75" x14ac:dyDescent="0.25">
      <c r="C9" s="4" t="s">
        <v>8</v>
      </c>
      <c r="D9" s="5">
        <v>0.79900000000000004</v>
      </c>
    </row>
    <row r="10" spans="3:4" ht="15.75" x14ac:dyDescent="0.25">
      <c r="C10" s="4"/>
    </row>
    <row r="11" spans="3:4" ht="15.75" x14ac:dyDescent="0.25">
      <c r="C11" s="4" t="s">
        <v>9</v>
      </c>
      <c r="D11" s="5">
        <f>SUM(D12:D14)</f>
        <v>0</v>
      </c>
    </row>
    <row r="12" spans="3:4" ht="15.75" x14ac:dyDescent="0.25">
      <c r="C12" s="4" t="s">
        <v>10</v>
      </c>
      <c r="D12" s="5">
        <v>0</v>
      </c>
    </row>
    <row r="13" spans="3:4" ht="15.75" x14ac:dyDescent="0.25">
      <c r="C13" s="4" t="s">
        <v>11</v>
      </c>
      <c r="D13" s="5">
        <v>0</v>
      </c>
    </row>
    <row r="14" spans="3:4" ht="15.75" x14ac:dyDescent="0.25">
      <c r="C14" s="4" t="s">
        <v>12</v>
      </c>
      <c r="D14" s="5">
        <v>0</v>
      </c>
    </row>
    <row r="15" spans="3:4" ht="15.75" x14ac:dyDescent="0.25">
      <c r="C15" s="4"/>
    </row>
    <row r="16" spans="3:4" ht="15.75" x14ac:dyDescent="0.25">
      <c r="C16" s="4" t="s">
        <v>13</v>
      </c>
      <c r="D16" s="5">
        <f>SUM(D17:D26)</f>
        <v>2.1021194269999994</v>
      </c>
    </row>
    <row r="17" spans="3:6" ht="15.75" x14ac:dyDescent="0.25">
      <c r="C17" s="4" t="s">
        <v>14</v>
      </c>
      <c r="D17" s="5">
        <v>0</v>
      </c>
    </row>
    <row r="18" spans="3:6" ht="15.75" x14ac:dyDescent="0.25">
      <c r="C18" s="4" t="s">
        <v>15</v>
      </c>
      <c r="D18" s="5">
        <v>0</v>
      </c>
    </row>
    <row r="19" spans="3:6" ht="15.75" x14ac:dyDescent="0.25">
      <c r="C19" s="4" t="s">
        <v>16</v>
      </c>
      <c r="D19" s="5">
        <v>0</v>
      </c>
    </row>
    <row r="20" spans="3:6" ht="15.75" x14ac:dyDescent="0.25">
      <c r="C20" s="4" t="s">
        <v>17</v>
      </c>
      <c r="D20" s="5">
        <v>0</v>
      </c>
    </row>
    <row r="21" spans="3:6" ht="15.75" x14ac:dyDescent="0.25">
      <c r="C21" s="4" t="s">
        <v>18</v>
      </c>
      <c r="D21" s="5">
        <v>0</v>
      </c>
    </row>
    <row r="22" spans="3:6" ht="15.75" x14ac:dyDescent="0.25">
      <c r="C22" s="4" t="s">
        <v>19</v>
      </c>
      <c r="D22" s="5">
        <v>0.22785810199999934</v>
      </c>
    </row>
    <row r="23" spans="3:6" ht="15.75" x14ac:dyDescent="0.25">
      <c r="C23" s="4" t="s">
        <v>20</v>
      </c>
      <c r="D23" s="5">
        <f>1.844094316+0.012638965</f>
        <v>1.8567332810000001</v>
      </c>
    </row>
    <row r="24" spans="3:6" ht="15.75" x14ac:dyDescent="0.25">
      <c r="C24" s="4" t="s">
        <v>21</v>
      </c>
      <c r="D24" s="5">
        <v>0</v>
      </c>
    </row>
    <row r="25" spans="3:6" ht="15.75" x14ac:dyDescent="0.25">
      <c r="C25" s="4" t="s">
        <v>22</v>
      </c>
      <c r="D25" s="5">
        <f>0.000028464+0.01749958</f>
        <v>1.7528044E-2</v>
      </c>
      <c r="F25" s="19"/>
    </row>
    <row r="26" spans="3:6" ht="15.75" x14ac:dyDescent="0.25">
      <c r="C26" s="4"/>
    </row>
    <row r="27" spans="3:6" ht="15.75" x14ac:dyDescent="0.25">
      <c r="C27" s="4" t="s">
        <v>23</v>
      </c>
      <c r="D27" s="5">
        <f>SUM(D28:D29)</f>
        <v>0</v>
      </c>
    </row>
    <row r="28" spans="3:6" ht="15.75" x14ac:dyDescent="0.25">
      <c r="C28" s="4" t="s">
        <v>24</v>
      </c>
      <c r="D28" s="5">
        <v>0</v>
      </c>
    </row>
    <row r="29" spans="3:6" ht="15.75" x14ac:dyDescent="0.25">
      <c r="C29" s="4" t="s">
        <v>25</v>
      </c>
      <c r="D29" s="5">
        <v>0</v>
      </c>
    </row>
    <row r="30" spans="3:6" ht="15.75" x14ac:dyDescent="0.25">
      <c r="C30" s="4"/>
    </row>
    <row r="31" spans="3:6" ht="15.75" x14ac:dyDescent="0.25">
      <c r="C31" s="4" t="s">
        <v>26</v>
      </c>
      <c r="D31" s="5">
        <f>D3+D7+D11+D16+D27</f>
        <v>6.6909792100000001</v>
      </c>
    </row>
    <row r="32" spans="3:6" ht="15.75" x14ac:dyDescent="0.25">
      <c r="C32" s="4"/>
    </row>
    <row r="33" spans="3:4" ht="15.75" x14ac:dyDescent="0.25">
      <c r="C33" s="4" t="s">
        <v>27</v>
      </c>
    </row>
    <row r="34" spans="3:4" ht="15.75" x14ac:dyDescent="0.25">
      <c r="C34" s="4" t="s">
        <v>136</v>
      </c>
      <c r="D34" s="6">
        <f>(D12+D16+D29)/D41</f>
        <v>2.7351189128636052E-4</v>
      </c>
    </row>
    <row r="35" spans="3:4" ht="15.75" x14ac:dyDescent="0.25">
      <c r="C35" s="4" t="s">
        <v>135</v>
      </c>
      <c r="D35" s="6">
        <f>D31/D37</f>
        <v>8.9438182114417184E-4</v>
      </c>
    </row>
    <row r="36" spans="3:4" ht="15.75" x14ac:dyDescent="0.25">
      <c r="C36" s="4"/>
    </row>
    <row r="37" spans="3:4" ht="15.75" x14ac:dyDescent="0.25">
      <c r="C37" s="4" t="s">
        <v>28</v>
      </c>
      <c r="D37" s="5">
        <f>AVERAGE(D39,D41)</f>
        <v>7481.121654999999</v>
      </c>
    </row>
    <row r="39" spans="3:4" x14ac:dyDescent="0.25">
      <c r="C39" s="7" t="s">
        <v>29</v>
      </c>
      <c r="D39" s="5">
        <v>7276.5832199999995</v>
      </c>
    </row>
    <row r="41" spans="3:4" x14ac:dyDescent="0.25">
      <c r="C41" s="7" t="s">
        <v>30</v>
      </c>
      <c r="D41" s="5">
        <v>7685.6600899999994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5</vt:i4>
      </vt:variant>
    </vt:vector>
  </HeadingPairs>
  <TitlesOfParts>
    <vt:vector size="5" baseType="lpstr">
      <vt:lpstr>נספח 1</vt:lpstr>
      <vt:lpstr>נספח 2</vt:lpstr>
      <vt:lpstr>נספח 3</vt:lpstr>
      <vt:lpstr>22234</vt:lpstr>
      <vt:lpstr>22235</vt:lpstr>
    </vt:vector>
  </TitlesOfParts>
  <Company>BLL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Porat Yaniv</dc:creator>
  <cp:lastModifiedBy>itay</cp:lastModifiedBy>
  <dcterms:created xsi:type="dcterms:W3CDTF">2023-02-14T14:00:31Z</dcterms:created>
  <dcterms:modified xsi:type="dcterms:W3CDTF">2023-02-19T21:53:04Z</dcterms:modified>
</cp:coreProperties>
</file>