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ק.ל.ע קרן השתלמות לעוס\2023\דיווחים נלווים\ישירות\"/>
    </mc:Choice>
  </mc:AlternateContent>
  <xr:revisionPtr revIDLastSave="0" documentId="13_ncr:1_{90321945-EBF1-4E81-9129-6CB15D28E11E}" xr6:coauthVersionLast="47" xr6:coauthVersionMax="47" xr10:uidLastSave="{00000000-0000-0000-0000-000000000000}"/>
  <bookViews>
    <workbookView xWindow="-120" yWindow="-120" windowWidth="29040" windowHeight="15840" activeTab="4" xr2:uid="{38C87761-CF25-47DB-B810-E3C77EE045F2}"/>
  </bookViews>
  <sheets>
    <sheet name="נספח 1" sheetId="1" r:id="rId1"/>
    <sheet name="נספח 2" sheetId="2" r:id="rId2"/>
    <sheet name="נספח 3" sheetId="3" r:id="rId3"/>
    <sheet name="378" sheetId="5" r:id="rId4"/>
    <sheet name="1433" sheetId="4" r:id="rId5"/>
  </sheets>
  <externalReferences>
    <externalReference r:id="rId6"/>
    <externalReference r:id="rId7"/>
  </externalReferences>
  <definedNames>
    <definedName name="Castod">'[1]הפעלה דוח הוצאות ישירות'!$D$7</definedName>
    <definedName name="comp_name">'[1]הפעלה דוח הוצאות ישירות'!$D$3</definedName>
    <definedName name="currentValue">[2]startSettings!$L$2</definedName>
    <definedName name="Custody1">[2]הפעלה!$C$9</definedName>
    <definedName name="Date1">[2]הפעלה!$C$7</definedName>
    <definedName name="Kupa1">[2]הפעלה!$C$6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D25" i="1" l="1"/>
  <c r="D11" i="1" l="1"/>
  <c r="D7" i="1"/>
  <c r="D11" i="5"/>
  <c r="D7" i="5"/>
  <c r="D11" i="4"/>
  <c r="D7" i="4"/>
  <c r="D67" i="4" l="1"/>
  <c r="D62" i="4"/>
  <c r="D60" i="4"/>
  <c r="D57" i="4"/>
  <c r="D54" i="4"/>
  <c r="D52" i="4"/>
  <c r="D31" i="4"/>
  <c r="D25" i="4"/>
  <c r="D67" i="1"/>
  <c r="D62" i="1"/>
  <c r="D60" i="1"/>
  <c r="D57" i="1"/>
  <c r="D52" i="1" l="1"/>
  <c r="D34" i="1"/>
  <c r="D31" i="1"/>
  <c r="D20" i="2" l="1"/>
  <c r="D14" i="2"/>
  <c r="C90" i="3"/>
  <c r="C95" i="3" s="1"/>
  <c r="C78" i="3"/>
  <c r="C70" i="3"/>
  <c r="C44" i="3"/>
  <c r="C17" i="3"/>
  <c r="D8" i="1"/>
  <c r="D54" i="2" l="1"/>
  <c r="D57" i="5"/>
  <c r="D54" i="5"/>
  <c r="D52" i="5"/>
  <c r="D27" i="5"/>
  <c r="D25" i="5"/>
  <c r="D31" i="5" s="1"/>
  <c r="D67" i="5" s="1"/>
  <c r="D27" i="4"/>
  <c r="D60" i="5" l="1"/>
  <c r="D62" i="5" s="1"/>
</calcChain>
</file>

<file path=xl/sharedStrings.xml><?xml version="1.0" encoding="utf-8"?>
<sst xmlns="http://schemas.openxmlformats.org/spreadsheetml/2006/main" count="284" uniqueCount="171">
  <si>
    <t>קלע - קרן השתלמות</t>
  </si>
  <si>
    <t>נספח 1 סך ההוצאות הישירות ששולמו בעד כל סוג של הוצאה ישירה לתקופה המסתיימת ביום - 31.12.2023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</si>
  <si>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</si>
  <si>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</si>
  <si>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</si>
  <si>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</si>
  <si>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</si>
  <si>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</si>
  <si>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</si>
  <si>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</si>
  <si>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</si>
  <si>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</si>
  <si>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</si>
  <si>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</si>
  <si>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</si>
  <si>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</si>
  <si>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א. השווי המשוערך של נכסי הקופה או המסלול נכון ליום 31 בדצמבר של שנת הכספים שהסתיימה 2023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</si>
  <si>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</si>
  <si>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</si>
  <si>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</si>
  <si>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</si>
  <si>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</si>
  <si>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</si>
  <si>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</si>
  <si>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</si>
  <si>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</si>
  <si>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</si>
  <si>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</si>
  <si>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</si>
  <si>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</si>
  <si>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</si>
  <si>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13. שיעור מגבלת עמלת ניהול חיצוני שהמשקיע המוסדי הצהיר עליה עבור שנת הכספים שהסתיימה</t>
  </si>
  <si>
    <t>סך הכל הוצאות ישירות בפועל (למעט דמי ניהול משתנים כאמור בסעיף 10)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</si>
  <si>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</si>
  <si>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</si>
  <si>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2024</t>
  </si>
  <si>
    <t>נספח 2 פרוט עמלות והוצאות שאינן עמלות ניהול חיצוני לשנה המסתיימת ביום: 31.12.2023</t>
  </si>
  <si>
    <t>ברוקארז' - עמלות קנייה ומכירה בגין ביצוע עסקאות בניירות ערך סחירים</t>
  </si>
  <si>
    <t>צדדים קשורים</t>
  </si>
  <si>
    <t>(1)</t>
  </si>
  <si>
    <t>מיטב 5018</t>
  </si>
  <si>
    <t>צדדים שאינם קשורים</t>
  </si>
  <si>
    <t>בנק לאומי</t>
  </si>
  <si>
    <t>(2)</t>
  </si>
  <si>
    <t>ברוקר זר</t>
  </si>
  <si>
    <t>(3)</t>
  </si>
  <si>
    <t>ברוקר פסגות</t>
  </si>
  <si>
    <t>(4)</t>
  </si>
  <si>
    <t>בנק מזרחי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</si>
  <si>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</si>
  <si>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</si>
  <si>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</si>
  <si>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</si>
  <si>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</si>
  <si>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</si>
  <si>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</si>
  <si>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</si>
  <si>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</si>
  <si>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</si>
  <si>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</si>
  <si>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</si>
  <si>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</si>
  <si>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</si>
  <si>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</si>
  <si>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סך תשלום דמי ניהול משתנים</t>
  </si>
  <si>
    <t>סך הכל עמלות והוצאות שאינן עמלות ניהול חיצוני</t>
  </si>
  <si>
    <t>נספח 3 - פירוט עמלות ניהול חיצוני לשנה המסתיימת ביום: 31.12.2023</t>
  </si>
  <si>
    <t>תשלום הנובע מהשקעה בקרנות השקעה בישראל</t>
  </si>
  <si>
    <t>תשתיות ישראל 4</t>
  </si>
  <si>
    <t>Phoenix Value  התחדשות עירונית</t>
  </si>
  <si>
    <t>יסודות נדלן ג</t>
  </si>
  <si>
    <t>KLIRMARK III</t>
  </si>
  <si>
    <t>AMI Opportunities</t>
  </si>
  <si>
    <t>Alpha Opportunities</t>
  </si>
  <si>
    <t>Noked Equity</t>
  </si>
  <si>
    <t>Noked Bonds</t>
  </si>
  <si>
    <t>Klirmark IV</t>
  </si>
  <si>
    <t>FORTTISIMO VI</t>
  </si>
  <si>
    <t>סך תשלומים הנובעים מהשקעה בקרנות השקעה בישראל</t>
  </si>
  <si>
    <t>תשלום הנובע מהשקעה בקרנות השקעה בחול</t>
  </si>
  <si>
    <t>MV Subordinated V</t>
  </si>
  <si>
    <t>Liquidity</t>
  </si>
  <si>
    <t xml:space="preserve">Phoenix Value CIP VIII </t>
  </si>
  <si>
    <t>Faropoint 9</t>
  </si>
  <si>
    <t>MV SENIOR 2</t>
  </si>
  <si>
    <t>Dover X</t>
  </si>
  <si>
    <t>Hamilton Lane Co-investment IV</t>
  </si>
  <si>
    <t xml:space="preserve">ELECTRA MULTIFAMILY II </t>
  </si>
  <si>
    <t>Pantheon Access feeder</t>
  </si>
  <si>
    <t>FORMA</t>
  </si>
  <si>
    <t>רוטשילד נדלן אדריס</t>
  </si>
  <si>
    <t>Faropoint 10</t>
  </si>
  <si>
    <t>IBI SBL</t>
  </si>
  <si>
    <t>IBI CCF</t>
  </si>
  <si>
    <t>Phoneix Value P2P</t>
  </si>
  <si>
    <t>SCHRODERS</t>
  </si>
  <si>
    <t>One Equity Partners VIII</t>
  </si>
  <si>
    <t>Penfund Capital Fund VII</t>
  </si>
  <si>
    <t>Allianz Asia Pacific Secured Lending Fund</t>
  </si>
  <si>
    <t>Hamilton Lane Equity Opportunities Fund V-B LP</t>
  </si>
  <si>
    <t>Pantheon - PGIF IV Feeder (Luxembourg) SCSp</t>
  </si>
  <si>
    <t>Monarch Capital Partners Offshore VI LP</t>
  </si>
  <si>
    <t>CVC Credit Capital Solutions III</t>
  </si>
  <si>
    <t>Pantheon Global Secondary VII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</si>
  <si>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</si>
  <si>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</si>
  <si>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</si>
  <si>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</si>
  <si>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</si>
  <si>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</si>
  <si>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</si>
  <si>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DJ STOCK 50 EURO</t>
  </si>
  <si>
    <t>Amundi etf</t>
  </si>
  <si>
    <t>First Trust Portfolios</t>
  </si>
  <si>
    <t>BlackRock  Asset Managment ireland</t>
  </si>
  <si>
    <t>BlackRock Inc</t>
  </si>
  <si>
    <t>State Street Corp</t>
  </si>
  <si>
    <t>Amundi Asset Management</t>
  </si>
  <si>
    <t>Invesco investment management limited</t>
  </si>
  <si>
    <t>LYXOR ETF</t>
  </si>
  <si>
    <t>Global X Management Co LLc</t>
  </si>
  <si>
    <t xml:space="preserve">Invesco investment </t>
  </si>
  <si>
    <t>AMUNDI ETF (ישן)</t>
  </si>
  <si>
    <t>Van Eck ETF</t>
  </si>
  <si>
    <t>Charles Schwab investment managment</t>
  </si>
  <si>
    <t>Vanguard Group</t>
  </si>
  <si>
    <t xml:space="preserve">BlackRock  Asset Managment 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</si>
  <si>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</si>
  <si>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</si>
  <si>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</si>
  <si>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קסם קרנות נאמנות בע"מ</t>
  </si>
  <si>
    <t>הראל קרנות נאמנות בע"מ</t>
  </si>
  <si>
    <t>מגדל קרנות נאמנות בע"מ</t>
  </si>
  <si>
    <t>פסגות תעודות סל מדדים בע"מ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</si>
  <si>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</si>
  <si>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</si>
  <si>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</si>
  <si>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</si>
  <si>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</si>
  <si>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</si>
  <si>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</si>
  <si>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Kotak</t>
  </si>
  <si>
    <t xml:space="preserve">UTI INTERNATIONAL SINGAPORE </t>
  </si>
  <si>
    <t>India Acorn ICAV - Ashoka Indi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</si>
  <si>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</si>
  <si>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</si>
  <si>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</si>
  <si>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</si>
  <si>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סך הכל נכסים לסוף שנה קודמת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</si>
  <si>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</si>
  <si>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</si>
  <si>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ב. השווי המשוערך של נכסי הקופה או המסלול נכון ליום 31 בדצמבר של שנת הכספים שהסתיימה 2022</t>
  </si>
  <si>
    <t>9. שיעור שנתי של הוצאות ישירות שאינן מסוג עמלת ניהול חיצוני (חלוקה של סעיף 7 בסעיף 8)</t>
  </si>
  <si>
    <t>11. סהכ הוצאות ישירות מסוג "עמלת ניהול חיצוני" (סכום סעיפים 11 א. עד 11 ט.)</t>
  </si>
  <si>
    <t>12. שיעור עמלת ניהול חיצוני בפועל  לפני החזר, ככל שבוצע (חלוקה של סעיף 11 בסעיף 8.ב)</t>
  </si>
  <si>
    <t>14. ההפרש בין שיעור מגבלת עמלת ניהול חיצוני מוצהרת לבין שיעור  עמלת ניהול חיצוני בפועל(סעיף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</si>
  <si>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</si>
  <si>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</si>
  <si>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</si>
  <si>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</si>
  <si>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19. De: שיעור הוצאות ישירות (סכום של סעיף 9 וסעיף 18)</t>
  </si>
  <si>
    <t>קסם</t>
  </si>
  <si>
    <t>מור</t>
  </si>
  <si>
    <t>מגדל</t>
  </si>
  <si>
    <t>הראל</t>
  </si>
  <si>
    <t>פסגות</t>
  </si>
  <si>
    <t>קרנות סל</t>
  </si>
  <si>
    <t>קרנות השקעה</t>
  </si>
  <si>
    <t>Faropoint IX</t>
  </si>
  <si>
    <t>Dover Street X</t>
  </si>
  <si>
    <t>Monarch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</si>
</sst>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 * #,##0.0000000_ ;_ * \-#,##0.0000000_ ;_ * &quot;-&quot;??_ ;_ @_ "/>
    <numFmt numFmtId="166" formatCode="_ * #,##0.00000000000_ ;_ * \-#,##0.00000000000_ ;_ * &quot;-&quot;??_ ;_ @_ 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David"/>
      <family val="2"/>
      <charset val="177"/>
    </font>
    <font>
      <b/>
      <sz val="14"/>
      <color rgb="FF000000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000000"/>
      <name val="David"/>
      <family val="2"/>
      <charset val="177"/>
    </font>
    <font>
      <sz val="14"/>
      <color rgb="FF000000"/>
      <name val="David"/>
      <family val="2"/>
    </font>
    <font>
      <b/>
      <sz val="14"/>
      <color rgb="FF000000"/>
      <name val="David"/>
      <family val="2"/>
    </font>
    <font>
      <sz val="12"/>
      <color rgb="FF000000"/>
      <name val="David"/>
      <family val="2"/>
    </font>
    <font>
      <b/>
      <sz val="12"/>
      <color rgb="FF000000"/>
      <name val="Davi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2" fillId="0" borderId="0" xfId="1" applyFont="1" applyFill="1"/>
    <xf numFmtId="0" fontId="3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readingOrder="1"/>
    </xf>
    <xf numFmtId="164" fontId="5" fillId="0" borderId="0" xfId="1" applyFont="1" applyFill="1"/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1"/>
    </xf>
    <xf numFmtId="10" fontId="5" fillId="0" borderId="0" xfId="2" applyNumberFormat="1" applyFont="1" applyFill="1"/>
    <xf numFmtId="10" fontId="5" fillId="0" borderId="0" xfId="1" applyNumberFormat="1" applyFont="1" applyFill="1"/>
    <xf numFmtId="0" fontId="6" fillId="0" borderId="0" xfId="0" applyFont="1" applyAlignment="1">
      <alignment horizontal="right"/>
    </xf>
    <xf numFmtId="164" fontId="6" fillId="0" borderId="0" xfId="1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8" fillId="0" borderId="0" xfId="1" applyFont="1" applyAlignment="1">
      <alignment horizontal="right" vertical="center" readingOrder="2"/>
    </xf>
    <xf numFmtId="164" fontId="9" fillId="0" borderId="0" xfId="1" applyFont="1" applyAlignment="1">
      <alignment horizontal="center" vertical="center"/>
    </xf>
    <xf numFmtId="164" fontId="8" fillId="0" borderId="0" xfId="1" applyFont="1"/>
    <xf numFmtId="164" fontId="9" fillId="0" borderId="0" xfId="1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1" applyFont="1" applyAlignment="1">
      <alignment horizontal="right" vertical="center"/>
    </xf>
    <xf numFmtId="43" fontId="5" fillId="0" borderId="0" xfId="0" applyNumberFormat="1" applyFont="1"/>
    <xf numFmtId="10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4" fontId="5" fillId="0" borderId="0" xfId="1" applyFont="1"/>
    <xf numFmtId="0" fontId="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513;&#1497;\&#1492;&#1493;&#1510;&#1488;&#1493;&#1514;%20&#1497;&#1513;&#1497;&#1512;&#1493;&#1514;\2023\Q4\&#1512;&#1490;&#1493;&#1500;&#1510;&#1497;&#1492;%20&#1495;&#1491;&#1513;&#1492;\&#1511;&#1500;&#1506;\&#1491;&#1493;&#1495;&#1493;&#1514;\&#1506;&#1493;&#1514;&#1511;%20&#1513;&#1500;%20V3-2024%20&#1492;&#1493;&#1510;&#1488;&#1493;&#1514;%20&#1497;&#1513;&#1497;&#1512;&#1493;&#1514;%20-%20&#1511;&#1493;&#1489;&#1509;%20&#1506;&#1489;&#1493;&#1491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גיליון1"/>
      <sheetName val="מיפוי חברות ומסלולים"/>
      <sheetName val="גיליון3"/>
      <sheetName val="נספח 1"/>
      <sheetName val="גיליון2"/>
      <sheetName val="נספח 2"/>
      <sheetName val="נספח 3"/>
      <sheetName val="attacheMapping"/>
      <sheetName val="attache1"/>
      <sheetName val="attache2"/>
      <sheetName val="attache3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קלע</v>
          </cell>
        </row>
        <row r="6">
          <cell r="C6" t="str">
            <v>קרן השתלמות</v>
          </cell>
        </row>
        <row r="7">
          <cell r="C7">
            <v>45291</v>
          </cell>
        </row>
        <row r="9">
          <cell r="C9" t="str">
            <v>לא</v>
          </cell>
        </row>
      </sheetData>
      <sheetData sheetId="1"/>
      <sheetData sheetId="2"/>
      <sheetData sheetId="3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5042</v>
          </cell>
          <cell r="J2">
            <v>378</v>
          </cell>
        </row>
        <row r="3">
          <cell r="B3">
            <v>5042</v>
          </cell>
          <cell r="J3">
            <v>1433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1139-0A12-436D-959D-5C58387ADCE6}">
  <sheetPr codeName="Sheet3">
    <tabColor rgb="FF002060"/>
  </sheetPr>
  <dimension ref="B1:F67"/>
  <sheetViews>
    <sheetView showGridLines="0" rightToLeft="1" topLeftCell="A28" zoomScale="80" zoomScaleNormal="80" workbookViewId="0">
      <selection activeCell="G17" sqref="G17"/>
    </sheetView>
  </sheetViews>
  <sheetFormatPr defaultColWidth="9.125" defaultRowHeight="15.75" x14ac:dyDescent="0.25"/>
  <cols>
    <col min="1" max="1" width="2.75" style="11" customWidth="1"/>
    <col min="2" max="2" width="5.625" style="15" customWidth="1"/>
    <col min="3" max="3" width="93.25" style="11" customWidth="1"/>
    <col min="4" max="4" width="22" style="13" bestFit="1" customWidth="1"/>
    <col min="5" max="5" width="9.125" style="11"/>
    <col min="6" max="6" width="13.75" style="11" bestFit="1" customWidth="1"/>
    <col min="7" max="16384" width="9.125" style="11"/>
  </cols>
  <sheetData>
    <row r="1" spans="2:6" s="2" customFormat="1" ht="18.75" x14ac:dyDescent="0.3">
      <c r="B1" s="1"/>
      <c r="D1" s="3"/>
    </row>
    <row r="2" spans="2:6" s="2" customFormat="1" ht="18" customHeight="1" x14ac:dyDescent="0.3">
      <c r="B2" s="4" t="s">
        <v>0</v>
      </c>
      <c r="C2" s="5"/>
      <c r="D2" s="3"/>
    </row>
    <row r="3" spans="2:6" s="2" customFormat="1" ht="18" customHeight="1" x14ac:dyDescent="0.3">
      <c r="B3" s="1"/>
      <c r="D3" s="3"/>
    </row>
    <row r="4" spans="2:6" s="2" customFormat="1" ht="18" customHeight="1" x14ac:dyDescent="0.3">
      <c r="B4" s="6" t="s">
        <v>1</v>
      </c>
      <c r="C4" s="5"/>
      <c r="D4" s="7" t="s">
        <v>2</v>
      </c>
    </row>
    <row r="5" spans="2:6" ht="18" customHeight="1" x14ac:dyDescent="0.25">
      <c r="B5" s="8"/>
      <c r="C5" s="9"/>
      <c r="D5" s="10"/>
    </row>
    <row r="6" spans="2:6" ht="18" customHeight="1" x14ac:dyDescent="0.25">
      <c r="B6" s="12" t="s">
        <v>3</v>
      </c>
    </row>
    <row r="7" spans="2:6" ht="18" customHeight="1" x14ac:dyDescent="0.25">
      <c r="B7" s="14" t="s">
        <v>4</v>
      </c>
      <c r="D7" s="13">
        <f>SUM(D8:D9)</f>
        <v>292.19938071899998</v>
      </c>
    </row>
    <row r="8" spans="2:6" ht="18" customHeight="1" x14ac:dyDescent="0.25">
      <c r="C8" s="11" t="s">
        <v>5</v>
      </c>
      <c r="D8" s="13">
        <f>'378'!D8+'1433'!D8</f>
        <v>55.650799999999997</v>
      </c>
      <c r="F8" s="43"/>
    </row>
    <row r="9" spans="2:6" ht="18" customHeight="1" x14ac:dyDescent="0.25">
      <c r="C9" s="11" t="s">
        <v>6</v>
      </c>
      <c r="D9" s="13">
        <v>236.54858071899997</v>
      </c>
      <c r="F9" s="43"/>
    </row>
    <row r="10" spans="2:6" ht="18" customHeight="1" x14ac:dyDescent="0.25">
      <c r="F10" s="43"/>
    </row>
    <row r="11" spans="2:6" ht="18" customHeight="1" x14ac:dyDescent="0.25">
      <c r="B11" s="14" t="s">
        <v>7</v>
      </c>
      <c r="D11" s="13">
        <f>SUM(D12:D13)</f>
        <v>33.738</v>
      </c>
      <c r="F11" s="43"/>
    </row>
    <row r="12" spans="2:6" ht="18" customHeight="1" x14ac:dyDescent="0.25">
      <c r="C12" s="15" t="s">
        <v>8</v>
      </c>
      <c r="D12" s="13">
        <v>0</v>
      </c>
      <c r="F12" s="43"/>
    </row>
    <row r="13" spans="2:6" ht="18" customHeight="1" x14ac:dyDescent="0.25">
      <c r="C13" s="15" t="s">
        <v>9</v>
      </c>
      <c r="D13" s="13">
        <v>33.738</v>
      </c>
      <c r="F13" s="45"/>
    </row>
    <row r="14" spans="2:6" ht="18" customHeight="1" x14ac:dyDescent="0.25">
      <c r="C14" s="15"/>
      <c r="F14" s="43"/>
    </row>
    <row r="15" spans="2:6" ht="18" customHeight="1" x14ac:dyDescent="0.25">
      <c r="B15" s="14" t="s">
        <v>10</v>
      </c>
      <c r="F15" s="43"/>
    </row>
    <row r="16" spans="2:6" ht="18" customHeight="1" x14ac:dyDescent="0.25">
      <c r="C16" s="15" t="s">
        <v>11</v>
      </c>
      <c r="D16" s="13">
        <v>0</v>
      </c>
      <c r="F16" s="43"/>
    </row>
    <row r="17" spans="2:6" ht="18" customHeight="1" x14ac:dyDescent="0.25">
      <c r="C17" s="15" t="s">
        <v>12</v>
      </c>
      <c r="D17" s="13">
        <v>0</v>
      </c>
      <c r="F17" s="43"/>
    </row>
    <row r="18" spans="2:6" ht="18" customHeight="1" x14ac:dyDescent="0.25">
      <c r="F18" s="43"/>
    </row>
    <row r="19" spans="2:6" ht="18" customHeight="1" x14ac:dyDescent="0.25">
      <c r="B19" s="14" t="s">
        <v>13</v>
      </c>
      <c r="D19" s="13">
        <v>484.64699999999999</v>
      </c>
      <c r="F19" s="43"/>
    </row>
    <row r="20" spans="2:6" ht="18" customHeight="1" x14ac:dyDescent="0.25">
      <c r="B20" s="14"/>
      <c r="F20" s="43"/>
    </row>
    <row r="21" spans="2:6" ht="18" customHeight="1" x14ac:dyDescent="0.25">
      <c r="B21" s="14" t="s">
        <v>14</v>
      </c>
      <c r="D21" s="13">
        <v>0</v>
      </c>
      <c r="F21" s="43"/>
    </row>
    <row r="22" spans="2:6" ht="18" customHeight="1" x14ac:dyDescent="0.25">
      <c r="B22" s="14"/>
      <c r="F22" s="43"/>
    </row>
    <row r="23" spans="2:6" ht="18" customHeight="1" x14ac:dyDescent="0.25">
      <c r="B23" s="14" t="s">
        <v>15</v>
      </c>
      <c r="D23" s="13">
        <v>0</v>
      </c>
      <c r="F23" s="43"/>
    </row>
    <row r="24" spans="2:6" ht="18" customHeight="1" x14ac:dyDescent="0.25">
      <c r="B24" s="14"/>
      <c r="F24" s="43"/>
    </row>
    <row r="25" spans="2:6" ht="18" customHeight="1" x14ac:dyDescent="0.25">
      <c r="B25" s="14" t="s">
        <v>149</v>
      </c>
      <c r="D25" s="13">
        <f>D19+D13+D9+D8</f>
        <v>810.58438071900002</v>
      </c>
      <c r="E25" s="43"/>
      <c r="F25" s="43"/>
    </row>
    <row r="26" spans="2:6" ht="18" customHeight="1" x14ac:dyDescent="0.25">
      <c r="B26" s="14"/>
      <c r="F26" s="43"/>
    </row>
    <row r="27" spans="2:6" ht="18" customHeight="1" x14ac:dyDescent="0.25">
      <c r="B27" s="14" t="s">
        <v>150</v>
      </c>
      <c r="D27" s="13">
        <v>622735.63066500006</v>
      </c>
      <c r="F27" s="43"/>
    </row>
    <row r="28" spans="2:6" ht="18" customHeight="1" x14ac:dyDescent="0.25">
      <c r="C28" s="11" t="s">
        <v>16</v>
      </c>
      <c r="D28" s="13">
        <v>631066.92330999998</v>
      </c>
      <c r="F28" s="43"/>
    </row>
    <row r="29" spans="2:6" ht="18" customHeight="1" x14ac:dyDescent="0.25">
      <c r="C29" s="11" t="s">
        <v>151</v>
      </c>
      <c r="D29" s="13">
        <v>614404.33802000002</v>
      </c>
      <c r="F29" s="43"/>
    </row>
    <row r="30" spans="2:6" ht="18" customHeight="1" x14ac:dyDescent="0.25">
      <c r="F30" s="43"/>
    </row>
    <row r="31" spans="2:6" ht="18" customHeight="1" x14ac:dyDescent="0.25">
      <c r="B31" s="14" t="s">
        <v>152</v>
      </c>
      <c r="D31" s="16">
        <f>D25/D27</f>
        <v>1.3016508784849876E-3</v>
      </c>
      <c r="E31" s="16"/>
      <c r="F31" s="43"/>
    </row>
    <row r="32" spans="2:6" ht="18" customHeight="1" x14ac:dyDescent="0.25">
      <c r="B32" s="14"/>
      <c r="F32" s="43"/>
    </row>
    <row r="33" spans="2:6" ht="18" customHeight="1" x14ac:dyDescent="0.25">
      <c r="B33" s="8" t="s">
        <v>17</v>
      </c>
      <c r="F33" s="43"/>
    </row>
    <row r="34" spans="2:6" ht="18" customHeight="1" x14ac:dyDescent="0.25">
      <c r="B34" s="14" t="s">
        <v>18</v>
      </c>
      <c r="D34" s="13">
        <f>'378'!D34+'1433'!D34</f>
        <v>148.24659073039655</v>
      </c>
      <c r="F34" s="43"/>
    </row>
    <row r="35" spans="2:6" ht="18" customHeight="1" x14ac:dyDescent="0.25">
      <c r="B35" s="14"/>
      <c r="F35" s="43"/>
    </row>
    <row r="36" spans="2:6" ht="18" customHeight="1" x14ac:dyDescent="0.25">
      <c r="B36" s="8" t="s">
        <v>17</v>
      </c>
      <c r="F36" s="43"/>
    </row>
    <row r="37" spans="2:6" ht="18" customHeight="1" x14ac:dyDescent="0.25">
      <c r="B37" s="14" t="s">
        <v>153</v>
      </c>
      <c r="D37" s="13">
        <v>1539.0261477032784</v>
      </c>
      <c r="F37" s="43"/>
    </row>
    <row r="38" spans="2:6" ht="18" customHeight="1" x14ac:dyDescent="0.25">
      <c r="C38" s="14" t="s">
        <v>19</v>
      </c>
      <c r="D38" s="13">
        <v>546.44647800411519</v>
      </c>
      <c r="F38" s="43"/>
    </row>
    <row r="39" spans="2:6" ht="18" customHeight="1" x14ac:dyDescent="0.25">
      <c r="C39" s="14" t="s">
        <v>20</v>
      </c>
      <c r="D39" s="13">
        <v>643.1313702071634</v>
      </c>
      <c r="F39" s="43"/>
    </row>
    <row r="40" spans="2:6" ht="18" customHeight="1" x14ac:dyDescent="0.25">
      <c r="C40" s="14" t="s">
        <v>21</v>
      </c>
      <c r="D40" s="13">
        <v>0</v>
      </c>
      <c r="F40" s="43"/>
    </row>
    <row r="41" spans="2:6" ht="18" customHeight="1" x14ac:dyDescent="0.25">
      <c r="C41" s="14" t="s">
        <v>22</v>
      </c>
      <c r="D41" s="13">
        <v>0</v>
      </c>
      <c r="F41" s="43"/>
    </row>
    <row r="42" spans="2:6" ht="18" customHeight="1" x14ac:dyDescent="0.25">
      <c r="C42" s="14" t="s">
        <v>23</v>
      </c>
      <c r="D42" s="13">
        <v>1.9596198020000011</v>
      </c>
      <c r="F42" s="43"/>
    </row>
    <row r="43" spans="2:6" ht="18" customHeight="1" x14ac:dyDescent="0.25">
      <c r="C43" s="14" t="s">
        <v>24</v>
      </c>
      <c r="F43" s="43"/>
    </row>
    <row r="44" spans="2:6" ht="18" customHeight="1" x14ac:dyDescent="0.25">
      <c r="C44" s="14" t="s">
        <v>25</v>
      </c>
      <c r="D44" s="13">
        <v>318.7995715359998</v>
      </c>
      <c r="F44" s="43"/>
    </row>
    <row r="45" spans="2:6" ht="18" customHeight="1" x14ac:dyDescent="0.25">
      <c r="C45" s="14" t="s">
        <v>26</v>
      </c>
      <c r="F45" s="43"/>
    </row>
    <row r="46" spans="2:6" ht="18" customHeight="1" x14ac:dyDescent="0.25">
      <c r="C46" s="11" t="s">
        <v>27</v>
      </c>
      <c r="D46" s="13">
        <v>0</v>
      </c>
      <c r="F46" s="43"/>
    </row>
    <row r="47" spans="2:6" ht="18" customHeight="1" x14ac:dyDescent="0.25">
      <c r="C47" s="11" t="s">
        <v>28</v>
      </c>
      <c r="F47" s="43"/>
    </row>
    <row r="48" spans="2:6" ht="18" customHeight="1" x14ac:dyDescent="0.25">
      <c r="C48" s="11" t="s">
        <v>29</v>
      </c>
      <c r="D48" s="13">
        <v>28.689108153999999</v>
      </c>
      <c r="F48" s="46"/>
    </row>
    <row r="49" spans="2:6" ht="18" customHeight="1" x14ac:dyDescent="0.25">
      <c r="C49" s="11" t="s">
        <v>28</v>
      </c>
      <c r="F49" s="43"/>
    </row>
    <row r="50" spans="2:6" ht="18" customHeight="1" x14ac:dyDescent="0.25">
      <c r="C50" s="11" t="s">
        <v>30</v>
      </c>
      <c r="D50" s="13">
        <v>0</v>
      </c>
      <c r="F50" s="43"/>
    </row>
    <row r="51" spans="2:6" ht="18" customHeight="1" x14ac:dyDescent="0.25">
      <c r="F51" s="43"/>
    </row>
    <row r="52" spans="2:6" ht="18" customHeight="1" x14ac:dyDescent="0.25">
      <c r="B52" s="14" t="s">
        <v>154</v>
      </c>
      <c r="D52" s="16">
        <f>D37/D29</f>
        <v>2.5049076845111407E-3</v>
      </c>
      <c r="F52" s="43"/>
    </row>
    <row r="53" spans="2:6" ht="18" customHeight="1" x14ac:dyDescent="0.25">
      <c r="B53" s="14" t="s">
        <v>31</v>
      </c>
      <c r="D53" s="17"/>
      <c r="F53" s="43"/>
    </row>
    <row r="54" spans="2:6" ht="18" customHeight="1" x14ac:dyDescent="0.25">
      <c r="B54" s="14" t="s">
        <v>155</v>
      </c>
      <c r="D54" s="17"/>
      <c r="F54" s="43"/>
    </row>
    <row r="55" spans="2:6" ht="18" customHeight="1" x14ac:dyDescent="0.25">
      <c r="B55" s="14"/>
      <c r="F55" s="43"/>
    </row>
    <row r="56" spans="2:6" ht="18" customHeight="1" x14ac:dyDescent="0.25">
      <c r="B56" s="14" t="s">
        <v>156</v>
      </c>
      <c r="D56" s="13">
        <v>0</v>
      </c>
      <c r="F56" s="43"/>
    </row>
    <row r="57" spans="2:6" ht="18" customHeight="1" x14ac:dyDescent="0.25">
      <c r="B57" s="14" t="s">
        <v>157</v>
      </c>
      <c r="D57" s="16">
        <f>(D37-D56)/D29</f>
        <v>2.5049076845111407E-3</v>
      </c>
      <c r="F57" s="43"/>
    </row>
    <row r="58" spans="2:6" ht="18" customHeight="1" x14ac:dyDescent="0.25">
      <c r="B58" s="14"/>
      <c r="F58" s="43"/>
    </row>
    <row r="59" spans="2:6" ht="18" customHeight="1" x14ac:dyDescent="0.25">
      <c r="B59" s="8" t="s">
        <v>32</v>
      </c>
      <c r="F59" s="43"/>
    </row>
    <row r="60" spans="2:6" ht="18" customHeight="1" x14ac:dyDescent="0.25">
      <c r="B60" s="14" t="s">
        <v>158</v>
      </c>
      <c r="D60" s="13">
        <f>D25+D37-D56</f>
        <v>2349.6105284222785</v>
      </c>
      <c r="E60" s="43"/>
      <c r="F60" s="43"/>
    </row>
    <row r="61" spans="2:6" ht="18" customHeight="1" x14ac:dyDescent="0.25">
      <c r="B61" s="14"/>
      <c r="F61" s="43"/>
    </row>
    <row r="62" spans="2:6" ht="18" customHeight="1" x14ac:dyDescent="0.25">
      <c r="B62" s="14" t="s">
        <v>159</v>
      </c>
      <c r="D62" s="16">
        <f>D60/D27</f>
        <v>3.7730465589598627E-3</v>
      </c>
      <c r="E62" s="16"/>
      <c r="F62" s="43"/>
    </row>
    <row r="63" spans="2:6" ht="18" customHeight="1" x14ac:dyDescent="0.25">
      <c r="B63" s="14"/>
      <c r="F63" s="43"/>
    </row>
    <row r="64" spans="2:6" ht="18" customHeight="1" x14ac:dyDescent="0.25">
      <c r="B64" s="8" t="s">
        <v>33</v>
      </c>
      <c r="F64" s="43"/>
    </row>
    <row r="65" spans="2:6" ht="18" customHeight="1" x14ac:dyDescent="0.25">
      <c r="B65" s="14" t="s">
        <v>34</v>
      </c>
      <c r="D65" s="17"/>
      <c r="F65" s="43"/>
    </row>
    <row r="66" spans="2:6" ht="18" customHeight="1" x14ac:dyDescent="0.25">
      <c r="B66" s="14" t="s">
        <v>35</v>
      </c>
      <c r="F66" s="43"/>
    </row>
    <row r="67" spans="2:6" ht="18" customHeight="1" x14ac:dyDescent="0.25">
      <c r="B67" s="14" t="s">
        <v>160</v>
      </c>
      <c r="D67" s="16">
        <f>D65+D31</f>
        <v>1.3016508784849876E-3</v>
      </c>
      <c r="E67" s="44"/>
      <c r="F67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8166-1CB1-499D-9DDD-2D856CD26B41}">
  <sheetPr codeName="Sheet4">
    <tabColor rgb="FF002060"/>
  </sheetPr>
  <dimension ref="B1:D54"/>
  <sheetViews>
    <sheetView showGridLines="0" rightToLeft="1" topLeftCell="A31" workbookViewId="0">
      <selection activeCell="C62" sqref="C62"/>
    </sheetView>
  </sheetViews>
  <sheetFormatPr defaultColWidth="9" defaultRowHeight="15.75" x14ac:dyDescent="0.25"/>
  <cols>
    <col min="1" max="1" width="2.75" style="28" customWidth="1"/>
    <col min="2" max="2" width="5.625" style="25" customWidth="1"/>
    <col min="3" max="3" width="71" style="36" bestFit="1" customWidth="1"/>
    <col min="4" max="4" width="11" style="33" bestFit="1" customWidth="1"/>
    <col min="5" max="16384" width="9" style="28"/>
  </cols>
  <sheetData>
    <row r="1" spans="2:4" s="20" customFormat="1" ht="18.75" x14ac:dyDescent="0.3">
      <c r="B1" s="18"/>
      <c r="C1" s="18"/>
      <c r="D1" s="19"/>
    </row>
    <row r="2" spans="2:4" s="20" customFormat="1" ht="18.75" x14ac:dyDescent="0.3">
      <c r="B2" s="21" t="s">
        <v>36</v>
      </c>
      <c r="C2" s="18"/>
      <c r="D2" s="19"/>
    </row>
    <row r="3" spans="2:4" s="20" customFormat="1" ht="18.75" x14ac:dyDescent="0.3">
      <c r="B3" s="18"/>
      <c r="C3" s="22"/>
      <c r="D3" s="23"/>
    </row>
    <row r="4" spans="2:4" s="20" customFormat="1" ht="18.75" x14ac:dyDescent="0.3">
      <c r="B4" s="24" t="s">
        <v>0</v>
      </c>
      <c r="C4" s="22"/>
      <c r="D4" s="23"/>
    </row>
    <row r="5" spans="2:4" x14ac:dyDescent="0.25">
      <c r="C5" s="26"/>
      <c r="D5" s="27"/>
    </row>
    <row r="6" spans="2:4" x14ac:dyDescent="0.25">
      <c r="B6" s="29"/>
      <c r="C6" s="30" t="s">
        <v>37</v>
      </c>
      <c r="D6" s="31"/>
    </row>
    <row r="7" spans="2:4" x14ac:dyDescent="0.25">
      <c r="B7" s="29"/>
      <c r="C7" s="30" t="s">
        <v>38</v>
      </c>
      <c r="D7" s="32" t="s">
        <v>2</v>
      </c>
    </row>
    <row r="8" spans="2:4" x14ac:dyDescent="0.25">
      <c r="B8" s="25" t="s">
        <v>39</v>
      </c>
      <c r="C8" s="25" t="s">
        <v>40</v>
      </c>
      <c r="D8" s="33">
        <v>55.650799999999997</v>
      </c>
    </row>
    <row r="9" spans="2:4" x14ac:dyDescent="0.25">
      <c r="C9" s="30" t="s">
        <v>41</v>
      </c>
    </row>
    <row r="10" spans="2:4" x14ac:dyDescent="0.25">
      <c r="B10" s="25" t="s">
        <v>39</v>
      </c>
      <c r="C10" s="25" t="s">
        <v>42</v>
      </c>
      <c r="D10" s="33">
        <v>218.11127617899996</v>
      </c>
    </row>
    <row r="11" spans="2:4" x14ac:dyDescent="0.25">
      <c r="B11" s="25" t="s">
        <v>43</v>
      </c>
      <c r="C11" s="25" t="s">
        <v>44</v>
      </c>
      <c r="D11" s="33">
        <v>9.8909950399999964</v>
      </c>
    </row>
    <row r="12" spans="2:4" x14ac:dyDescent="0.25">
      <c r="B12" s="25" t="s">
        <v>45</v>
      </c>
      <c r="C12" s="25" t="s">
        <v>46</v>
      </c>
      <c r="D12" s="33">
        <v>1.0419184800000001</v>
      </c>
    </row>
    <row r="13" spans="2:4" x14ac:dyDescent="0.25">
      <c r="B13" s="25" t="s">
        <v>47</v>
      </c>
      <c r="C13" s="25" t="s">
        <v>48</v>
      </c>
      <c r="D13" s="33">
        <v>7.5043910199999999</v>
      </c>
    </row>
    <row r="14" spans="2:4" x14ac:dyDescent="0.25">
      <c r="C14" s="30" t="s">
        <v>49</v>
      </c>
      <c r="D14" s="34">
        <f>SUM(D8:D13)</f>
        <v>292.19938071899998</v>
      </c>
    </row>
    <row r="15" spans="2:4" x14ac:dyDescent="0.25">
      <c r="C15" s="30"/>
    </row>
    <row r="16" spans="2:4" x14ac:dyDescent="0.25">
      <c r="C16" s="30" t="s">
        <v>50</v>
      </c>
    </row>
    <row r="17" spans="2:4" x14ac:dyDescent="0.25">
      <c r="C17" s="30" t="s">
        <v>38</v>
      </c>
    </row>
    <row r="18" spans="2:4" x14ac:dyDescent="0.25">
      <c r="C18" s="30" t="s">
        <v>41</v>
      </c>
    </row>
    <row r="19" spans="2:4" x14ac:dyDescent="0.25">
      <c r="B19" s="25" t="s">
        <v>39</v>
      </c>
      <c r="C19" s="25" t="s">
        <v>42</v>
      </c>
      <c r="D19" s="33">
        <v>33.738</v>
      </c>
    </row>
    <row r="20" spans="2:4" x14ac:dyDescent="0.25">
      <c r="C20" s="30" t="s">
        <v>51</v>
      </c>
      <c r="D20" s="34">
        <f>SUM(D19)</f>
        <v>33.738</v>
      </c>
    </row>
    <row r="21" spans="2:4" x14ac:dyDescent="0.25">
      <c r="C21" s="30"/>
      <c r="D21" s="34"/>
    </row>
    <row r="22" spans="2:4" x14ac:dyDescent="0.25">
      <c r="C22" s="30" t="s">
        <v>52</v>
      </c>
      <c r="D22" s="34"/>
    </row>
    <row r="23" spans="2:4" x14ac:dyDescent="0.25">
      <c r="C23" s="30" t="s">
        <v>53</v>
      </c>
      <c r="D23" s="34">
        <v>0</v>
      </c>
    </row>
    <row r="24" spans="2:4" x14ac:dyDescent="0.25">
      <c r="C24" s="30"/>
      <c r="D24" s="34"/>
    </row>
    <row r="25" spans="2:4" x14ac:dyDescent="0.25">
      <c r="C25" s="30" t="s">
        <v>54</v>
      </c>
      <c r="D25" s="34"/>
    </row>
    <row r="26" spans="2:4" x14ac:dyDescent="0.25">
      <c r="C26" s="30" t="s">
        <v>55</v>
      </c>
      <c r="D26" s="34">
        <v>0</v>
      </c>
    </row>
    <row r="27" spans="2:4" x14ac:dyDescent="0.25">
      <c r="C27" s="30"/>
      <c r="D27" s="34"/>
    </row>
    <row r="28" spans="2:4" x14ac:dyDescent="0.25">
      <c r="C28" s="30" t="s">
        <v>56</v>
      </c>
      <c r="D28" s="34">
        <v>484.64699999999999</v>
      </c>
    </row>
    <row r="29" spans="2:4" x14ac:dyDescent="0.25">
      <c r="C29" s="30"/>
      <c r="D29" s="34"/>
    </row>
    <row r="30" spans="2:4" x14ac:dyDescent="0.25">
      <c r="C30" s="30" t="s">
        <v>57</v>
      </c>
      <c r="D30" s="34"/>
    </row>
    <row r="31" spans="2:4" x14ac:dyDescent="0.25">
      <c r="C31" s="30" t="s">
        <v>58</v>
      </c>
      <c r="D31" s="34">
        <v>0</v>
      </c>
    </row>
    <row r="32" spans="2:4" x14ac:dyDescent="0.25">
      <c r="C32" s="30"/>
      <c r="D32" s="34"/>
    </row>
    <row r="33" spans="3:4" x14ac:dyDescent="0.25">
      <c r="C33" s="30" t="s">
        <v>59</v>
      </c>
      <c r="D33" s="34"/>
    </row>
    <row r="34" spans="3:4" x14ac:dyDescent="0.25">
      <c r="C34" s="30" t="s">
        <v>60</v>
      </c>
      <c r="D34" s="34">
        <v>0</v>
      </c>
    </row>
    <row r="35" spans="3:4" x14ac:dyDescent="0.25">
      <c r="C35" s="30"/>
      <c r="D35" s="34"/>
    </row>
    <row r="36" spans="3:4" x14ac:dyDescent="0.25">
      <c r="C36" s="30" t="s">
        <v>61</v>
      </c>
      <c r="D36" s="34"/>
    </row>
    <row r="37" spans="3:4" x14ac:dyDescent="0.25">
      <c r="C37" s="30" t="s">
        <v>62</v>
      </c>
      <c r="D37" s="34">
        <v>0</v>
      </c>
    </row>
    <row r="38" spans="3:4" x14ac:dyDescent="0.25">
      <c r="C38" s="30"/>
      <c r="D38" s="34"/>
    </row>
    <row r="39" spans="3:4" x14ac:dyDescent="0.25">
      <c r="C39" s="30" t="s">
        <v>63</v>
      </c>
      <c r="D39" s="47"/>
    </row>
    <row r="40" spans="3:4" x14ac:dyDescent="0.25">
      <c r="C40" s="30" t="s">
        <v>166</v>
      </c>
      <c r="D40" s="47"/>
    </row>
    <row r="41" spans="3:4" x14ac:dyDescent="0.25">
      <c r="C41" s="11" t="s">
        <v>161</v>
      </c>
      <c r="D41" s="47">
        <v>1.7801</v>
      </c>
    </row>
    <row r="42" spans="3:4" x14ac:dyDescent="0.25">
      <c r="C42" s="11" t="s">
        <v>162</v>
      </c>
      <c r="D42" s="47">
        <v>-1.5004550643163281E-2</v>
      </c>
    </row>
    <row r="43" spans="3:4" x14ac:dyDescent="0.25">
      <c r="C43" s="11" t="s">
        <v>163</v>
      </c>
      <c r="D43" s="47">
        <v>1.4688536550939324</v>
      </c>
    </row>
    <row r="44" spans="3:4" x14ac:dyDescent="0.25">
      <c r="C44" s="11" t="s">
        <v>164</v>
      </c>
      <c r="D44" s="47">
        <v>0.85325162594578063</v>
      </c>
    </row>
    <row r="45" spans="3:4" x14ac:dyDescent="0.25">
      <c r="C45" s="11" t="s">
        <v>165</v>
      </c>
      <c r="D45" s="47">
        <v>-5.6809999999999992E-2</v>
      </c>
    </row>
    <row r="46" spans="3:4" x14ac:dyDescent="0.25">
      <c r="C46" s="30" t="s">
        <v>167</v>
      </c>
      <c r="D46" s="47"/>
    </row>
    <row r="47" spans="3:4" x14ac:dyDescent="0.25">
      <c r="C47" s="48" t="s">
        <v>168</v>
      </c>
      <c r="D47" s="47">
        <v>59.896277999999995</v>
      </c>
    </row>
    <row r="48" spans="3:4" x14ac:dyDescent="0.25">
      <c r="C48" s="48" t="s">
        <v>169</v>
      </c>
      <c r="D48" s="47">
        <v>13.691924999999999</v>
      </c>
    </row>
    <row r="49" spans="3:4" x14ac:dyDescent="0.25">
      <c r="C49" s="48" t="s">
        <v>92</v>
      </c>
      <c r="D49" s="47">
        <v>2.0637629999999998</v>
      </c>
    </row>
    <row r="50" spans="3:4" x14ac:dyDescent="0.25">
      <c r="C50" s="48" t="s">
        <v>170</v>
      </c>
      <c r="D50" s="47">
        <v>14.840233199999998</v>
      </c>
    </row>
    <row r="51" spans="3:4" x14ac:dyDescent="0.25">
      <c r="C51" s="48" t="s">
        <v>75</v>
      </c>
      <c r="D51" s="47">
        <v>53.723999999999997</v>
      </c>
    </row>
    <row r="52" spans="3:4" x14ac:dyDescent="0.25">
      <c r="C52" s="35" t="s">
        <v>64</v>
      </c>
      <c r="D52" s="34">
        <f>SUM(D41:D51)</f>
        <v>148.24658993039654</v>
      </c>
    </row>
    <row r="53" spans="3:4" x14ac:dyDescent="0.25">
      <c r="C53" s="30"/>
      <c r="D53" s="34"/>
    </row>
    <row r="54" spans="3:4" x14ac:dyDescent="0.25">
      <c r="C54" s="30" t="s">
        <v>65</v>
      </c>
      <c r="D54" s="34">
        <f>D28+D20+D14</f>
        <v>810.58438071899991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CD4E-7450-4CF3-A873-2DBF5462F753}">
  <sheetPr codeName="Sheet5">
    <tabColor rgb="FF002060"/>
  </sheetPr>
  <dimension ref="A1:D96"/>
  <sheetViews>
    <sheetView showGridLines="0" rightToLeft="1" topLeftCell="A73" zoomScaleNormal="100" workbookViewId="0">
      <selection activeCell="C74" sqref="C74"/>
    </sheetView>
  </sheetViews>
  <sheetFormatPr defaultColWidth="9" defaultRowHeight="15.75" x14ac:dyDescent="0.25"/>
  <cols>
    <col min="1" max="1" width="4.625" style="25" customWidth="1"/>
    <col min="2" max="2" width="81.25" style="28" bestFit="1" customWidth="1"/>
    <col min="3" max="3" width="11.25" style="33" bestFit="1" customWidth="1"/>
    <col min="4" max="4" width="9" style="33"/>
    <col min="5" max="16384" width="9" style="28"/>
  </cols>
  <sheetData>
    <row r="1" spans="1:4" s="20" customFormat="1" ht="18.75" x14ac:dyDescent="0.3">
      <c r="A1" s="37"/>
      <c r="C1" s="19"/>
      <c r="D1" s="19"/>
    </row>
    <row r="2" spans="1:4" s="20" customFormat="1" ht="18.75" x14ac:dyDescent="0.3">
      <c r="A2" s="37"/>
      <c r="B2" s="38" t="s">
        <v>66</v>
      </c>
      <c r="C2" s="19"/>
      <c r="D2" s="19"/>
    </row>
    <row r="3" spans="1:4" s="20" customFormat="1" ht="18.75" x14ac:dyDescent="0.3">
      <c r="A3" s="37"/>
      <c r="B3" s="22"/>
      <c r="C3" s="19"/>
      <c r="D3" s="19"/>
    </row>
    <row r="4" spans="1:4" s="20" customFormat="1" ht="18.75" x14ac:dyDescent="0.3">
      <c r="A4" s="37"/>
      <c r="B4" s="38" t="s">
        <v>0</v>
      </c>
      <c r="C4" s="19"/>
      <c r="D4" s="19"/>
    </row>
    <row r="6" spans="1:4" x14ac:dyDescent="0.25">
      <c r="B6" s="30" t="s">
        <v>67</v>
      </c>
      <c r="C6" s="39" t="s">
        <v>2</v>
      </c>
    </row>
    <row r="7" spans="1:4" x14ac:dyDescent="0.25">
      <c r="B7" s="26" t="s">
        <v>68</v>
      </c>
      <c r="C7" s="27">
        <v>46.327216</v>
      </c>
    </row>
    <row r="8" spans="1:4" x14ac:dyDescent="0.25">
      <c r="B8" s="26" t="s">
        <v>69</v>
      </c>
      <c r="C8" s="27">
        <v>25.012</v>
      </c>
    </row>
    <row r="9" spans="1:4" x14ac:dyDescent="0.25">
      <c r="B9" s="26" t="s">
        <v>70</v>
      </c>
      <c r="C9" s="27">
        <v>30.265333333333331</v>
      </c>
    </row>
    <row r="10" spans="1:4" x14ac:dyDescent="0.25">
      <c r="B10" s="26" t="s">
        <v>71</v>
      </c>
      <c r="C10" s="27">
        <v>30.724</v>
      </c>
    </row>
    <row r="11" spans="1:4" x14ac:dyDescent="0.25">
      <c r="B11" s="26" t="s">
        <v>72</v>
      </c>
      <c r="C11" s="27">
        <v>81.48490133333334</v>
      </c>
    </row>
    <row r="12" spans="1:4" x14ac:dyDescent="0.25">
      <c r="B12" s="26" t="s">
        <v>73</v>
      </c>
      <c r="C12" s="27">
        <v>96.170893333333325</v>
      </c>
    </row>
    <row r="13" spans="1:4" x14ac:dyDescent="0.25">
      <c r="B13" s="26" t="s">
        <v>74</v>
      </c>
      <c r="C13" s="27">
        <v>135.38266666666667</v>
      </c>
    </row>
    <row r="14" spans="1:4" x14ac:dyDescent="0.25">
      <c r="B14" s="26" t="s">
        <v>75</v>
      </c>
      <c r="C14" s="27">
        <v>54.195999999999998</v>
      </c>
    </row>
    <row r="15" spans="1:4" x14ac:dyDescent="0.25">
      <c r="B15" s="26" t="s">
        <v>76</v>
      </c>
      <c r="C15" s="27">
        <v>36.981333333333339</v>
      </c>
    </row>
    <row r="16" spans="1:4" x14ac:dyDescent="0.25">
      <c r="B16" s="26" t="s">
        <v>77</v>
      </c>
      <c r="C16" s="27">
        <v>9.9021340041153021</v>
      </c>
    </row>
    <row r="17" spans="2:3" x14ac:dyDescent="0.25">
      <c r="B17" s="30" t="s">
        <v>78</v>
      </c>
      <c r="C17" s="32">
        <f>SUM(C7:C16)</f>
        <v>546.44647800411519</v>
      </c>
    </row>
    <row r="18" spans="2:3" x14ac:dyDescent="0.25">
      <c r="B18" s="30"/>
      <c r="C18" s="27"/>
    </row>
    <row r="19" spans="2:3" x14ac:dyDescent="0.25">
      <c r="B19" s="30" t="s">
        <v>79</v>
      </c>
      <c r="C19" s="27"/>
    </row>
    <row r="20" spans="2:3" x14ac:dyDescent="0.25">
      <c r="B20" s="26" t="s">
        <v>80</v>
      </c>
      <c r="C20" s="27">
        <v>32.577779922557085</v>
      </c>
    </row>
    <row r="21" spans="2:3" x14ac:dyDescent="0.25">
      <c r="B21" s="26" t="s">
        <v>81</v>
      </c>
      <c r="C21" s="27">
        <v>25.844000000000001</v>
      </c>
    </row>
    <row r="22" spans="2:3" x14ac:dyDescent="0.25">
      <c r="B22" s="26" t="s">
        <v>82</v>
      </c>
      <c r="C22" s="27">
        <v>24.29336</v>
      </c>
    </row>
    <row r="23" spans="2:3" x14ac:dyDescent="0.25">
      <c r="B23" s="26" t="s">
        <v>83</v>
      </c>
      <c r="C23" s="27">
        <v>0.44303999999999982</v>
      </c>
    </row>
    <row r="24" spans="2:3" x14ac:dyDescent="0.25">
      <c r="B24" s="26" t="s">
        <v>84</v>
      </c>
      <c r="C24" s="27">
        <v>11.655988833373712</v>
      </c>
    </row>
    <row r="25" spans="2:3" x14ac:dyDescent="0.25">
      <c r="B25" s="26" t="s">
        <v>85</v>
      </c>
      <c r="C25" s="27">
        <v>66.273861333333329</v>
      </c>
    </row>
    <row r="26" spans="2:3" x14ac:dyDescent="0.25">
      <c r="B26" s="26" t="s">
        <v>86</v>
      </c>
      <c r="C26" s="27">
        <v>37.289200000000001</v>
      </c>
    </row>
    <row r="27" spans="2:3" x14ac:dyDescent="0.25">
      <c r="B27" s="26" t="s">
        <v>87</v>
      </c>
      <c r="C27" s="27">
        <v>49.945376000000003</v>
      </c>
    </row>
    <row r="28" spans="2:3" x14ac:dyDescent="0.25">
      <c r="B28" s="26" t="s">
        <v>88</v>
      </c>
      <c r="C28" s="27">
        <v>23.481120000000004</v>
      </c>
    </row>
    <row r="29" spans="2:3" x14ac:dyDescent="0.25">
      <c r="B29" s="26" t="s">
        <v>89</v>
      </c>
      <c r="C29" s="27">
        <v>68.206096000000002</v>
      </c>
    </row>
    <row r="30" spans="2:3" x14ac:dyDescent="0.25">
      <c r="B30" s="26" t="s">
        <v>90</v>
      </c>
      <c r="C30" s="27">
        <v>3.3070600000000003</v>
      </c>
    </row>
    <row r="31" spans="2:3" x14ac:dyDescent="0.25">
      <c r="B31" s="26" t="s">
        <v>91</v>
      </c>
      <c r="C31" s="27">
        <v>36.82154666666667</v>
      </c>
    </row>
    <row r="32" spans="2:3" x14ac:dyDescent="0.25">
      <c r="B32" s="26" t="s">
        <v>92</v>
      </c>
      <c r="C32" s="27">
        <v>2.3998000000000004</v>
      </c>
    </row>
    <row r="33" spans="2:3" x14ac:dyDescent="0.25">
      <c r="B33" s="26" t="s">
        <v>93</v>
      </c>
      <c r="C33" s="27">
        <v>10.101312</v>
      </c>
    </row>
    <row r="34" spans="2:3" x14ac:dyDescent="0.25">
      <c r="B34" s="26" t="s">
        <v>94</v>
      </c>
      <c r="C34" s="27">
        <v>5.5649072049999999</v>
      </c>
    </row>
    <row r="35" spans="2:3" x14ac:dyDescent="0.25">
      <c r="B35" s="26" t="s">
        <v>95</v>
      </c>
      <c r="C35" s="27">
        <v>28.231000000000002</v>
      </c>
    </row>
    <row r="36" spans="2:3" x14ac:dyDescent="0.25">
      <c r="B36" s="26" t="s">
        <v>96</v>
      </c>
      <c r="C36" s="27">
        <v>73.367424</v>
      </c>
    </row>
    <row r="37" spans="2:3" x14ac:dyDescent="0.25">
      <c r="B37" s="26" t="s">
        <v>97</v>
      </c>
      <c r="C37" s="27">
        <v>29.023735970730119</v>
      </c>
    </row>
    <row r="38" spans="2:3" x14ac:dyDescent="0.25">
      <c r="B38" s="26" t="s">
        <v>98</v>
      </c>
      <c r="C38" s="27">
        <v>13.355194666666668</v>
      </c>
    </row>
    <row r="39" spans="2:3" x14ac:dyDescent="0.25">
      <c r="B39" s="26" t="s">
        <v>99</v>
      </c>
      <c r="C39" s="27">
        <v>36.92</v>
      </c>
    </row>
    <row r="40" spans="2:3" x14ac:dyDescent="0.25">
      <c r="B40" s="26" t="s">
        <v>100</v>
      </c>
      <c r="C40" s="27">
        <v>41.647925973333322</v>
      </c>
    </row>
    <row r="41" spans="2:3" x14ac:dyDescent="0.25">
      <c r="B41" s="26" t="s">
        <v>101</v>
      </c>
      <c r="C41" s="27">
        <v>6.1187762133333328</v>
      </c>
    </row>
    <row r="42" spans="2:3" x14ac:dyDescent="0.25">
      <c r="B42" s="26" t="s">
        <v>102</v>
      </c>
      <c r="C42" s="27">
        <v>5.8122902221690049</v>
      </c>
    </row>
    <row r="43" spans="2:3" x14ac:dyDescent="0.25">
      <c r="B43" s="26" t="s">
        <v>103</v>
      </c>
      <c r="C43" s="27">
        <v>10.450575199999999</v>
      </c>
    </row>
    <row r="44" spans="2:3" x14ac:dyDescent="0.25">
      <c r="B44" s="30" t="s">
        <v>104</v>
      </c>
      <c r="C44" s="32">
        <f>SUM(C20:C43)</f>
        <v>643.1313702071634</v>
      </c>
    </row>
    <row r="45" spans="2:3" x14ac:dyDescent="0.25">
      <c r="B45" s="30"/>
      <c r="C45" s="27"/>
    </row>
    <row r="46" spans="2:3" x14ac:dyDescent="0.25">
      <c r="B46" s="30" t="s">
        <v>105</v>
      </c>
      <c r="C46" s="32"/>
    </row>
    <row r="47" spans="2:3" x14ac:dyDescent="0.25">
      <c r="B47" s="40" t="s">
        <v>106</v>
      </c>
      <c r="C47" s="32"/>
    </row>
    <row r="48" spans="2:3" x14ac:dyDescent="0.25">
      <c r="B48" s="30"/>
      <c r="C48" s="41"/>
    </row>
    <row r="49" spans="2:3" x14ac:dyDescent="0.25">
      <c r="B49" s="30" t="s">
        <v>107</v>
      </c>
      <c r="C49" s="41"/>
    </row>
    <row r="50" spans="2:3" x14ac:dyDescent="0.25">
      <c r="B50" s="40" t="s">
        <v>108</v>
      </c>
      <c r="C50" s="32"/>
    </row>
    <row r="51" spans="2:3" x14ac:dyDescent="0.25">
      <c r="B51" s="26"/>
      <c r="C51" s="41"/>
    </row>
    <row r="52" spans="2:3" x14ac:dyDescent="0.25">
      <c r="B52" s="30" t="s">
        <v>109</v>
      </c>
      <c r="C52" s="41"/>
    </row>
    <row r="53" spans="2:3" x14ac:dyDescent="0.25">
      <c r="B53" s="30" t="s">
        <v>110</v>
      </c>
      <c r="C53" s="32"/>
    </row>
    <row r="54" spans="2:3" x14ac:dyDescent="0.25">
      <c r="B54" s="26" t="s">
        <v>111</v>
      </c>
      <c r="C54" s="41">
        <v>2.5849240560000011</v>
      </c>
    </row>
    <row r="55" spans="2:3" x14ac:dyDescent="0.25">
      <c r="B55" s="26" t="s">
        <v>112</v>
      </c>
      <c r="C55" s="41">
        <v>9.7783927000000007E-2</v>
      </c>
    </row>
    <row r="56" spans="2:3" x14ac:dyDescent="0.25">
      <c r="B56" s="26" t="s">
        <v>113</v>
      </c>
      <c r="C56" s="41">
        <v>2.9310305949999931</v>
      </c>
    </row>
    <row r="57" spans="2:3" x14ac:dyDescent="0.25">
      <c r="B57" s="26" t="s">
        <v>114</v>
      </c>
      <c r="C57" s="41">
        <v>6.8118924360000053</v>
      </c>
    </row>
    <row r="58" spans="2:3" x14ac:dyDescent="0.25">
      <c r="B58" s="26" t="s">
        <v>115</v>
      </c>
      <c r="C58" s="41">
        <v>157.77627422799952</v>
      </c>
    </row>
    <row r="59" spans="2:3" x14ac:dyDescent="0.25">
      <c r="B59" s="26" t="s">
        <v>116</v>
      </c>
      <c r="C59" s="41">
        <v>19.03270467100003</v>
      </c>
    </row>
    <row r="60" spans="2:3" x14ac:dyDescent="0.25">
      <c r="B60" s="26" t="s">
        <v>117</v>
      </c>
      <c r="C60" s="41">
        <v>6.6760111780000004</v>
      </c>
    </row>
    <row r="61" spans="2:3" x14ac:dyDescent="0.25">
      <c r="B61" s="26" t="s">
        <v>118</v>
      </c>
      <c r="C61" s="41">
        <v>14.687091671000029</v>
      </c>
    </row>
    <row r="62" spans="2:3" x14ac:dyDescent="0.25">
      <c r="B62" s="26" t="s">
        <v>119</v>
      </c>
      <c r="C62" s="41">
        <v>19.573966730999967</v>
      </c>
    </row>
    <row r="63" spans="2:3" x14ac:dyDescent="0.25">
      <c r="B63" s="26" t="s">
        <v>120</v>
      </c>
      <c r="C63" s="41">
        <v>2.3660976060000003</v>
      </c>
    </row>
    <row r="64" spans="2:3" x14ac:dyDescent="0.25">
      <c r="B64" s="26" t="s">
        <v>121</v>
      </c>
      <c r="C64" s="41">
        <v>46.885122892000282</v>
      </c>
    </row>
    <row r="65" spans="2:3" x14ac:dyDescent="0.25">
      <c r="B65" s="26" t="s">
        <v>122</v>
      </c>
      <c r="C65" s="41">
        <v>8.3101126799999996</v>
      </c>
    </row>
    <row r="66" spans="2:3" x14ac:dyDescent="0.25">
      <c r="B66" s="26" t="s">
        <v>123</v>
      </c>
      <c r="C66" s="41">
        <v>8.4092265229999956</v>
      </c>
    </row>
    <row r="67" spans="2:3" x14ac:dyDescent="0.25">
      <c r="B67" s="26" t="s">
        <v>124</v>
      </c>
      <c r="C67" s="41">
        <v>0.47663235199999981</v>
      </c>
    </row>
    <row r="68" spans="2:3" x14ac:dyDescent="0.25">
      <c r="B68" s="26" t="s">
        <v>125</v>
      </c>
      <c r="C68" s="41">
        <v>7.8722726899999875</v>
      </c>
    </row>
    <row r="69" spans="2:3" x14ac:dyDescent="0.25">
      <c r="B69" s="26" t="s">
        <v>126</v>
      </c>
      <c r="C69" s="41">
        <v>14.308427299999979</v>
      </c>
    </row>
    <row r="70" spans="2:3" x14ac:dyDescent="0.25">
      <c r="B70" s="40" t="s">
        <v>127</v>
      </c>
      <c r="C70" s="32">
        <f>SUM(C54:C69)</f>
        <v>318.7995715359998</v>
      </c>
    </row>
    <row r="71" spans="2:3" x14ac:dyDescent="0.25">
      <c r="B71" s="26"/>
      <c r="C71" s="41"/>
    </row>
    <row r="72" spans="2:3" x14ac:dyDescent="0.25">
      <c r="B72" s="30" t="s">
        <v>128</v>
      </c>
      <c r="C72" s="41"/>
    </row>
    <row r="73" spans="2:3" x14ac:dyDescent="0.25">
      <c r="B73" s="30" t="s">
        <v>129</v>
      </c>
      <c r="C73" s="41"/>
    </row>
    <row r="74" spans="2:3" x14ac:dyDescent="0.25">
      <c r="B74" s="26" t="s">
        <v>130</v>
      </c>
      <c r="C74" s="41">
        <v>1.686742048000001</v>
      </c>
    </row>
    <row r="75" spans="2:3" x14ac:dyDescent="0.25">
      <c r="B75" s="26" t="s">
        <v>131</v>
      </c>
      <c r="C75" s="41">
        <v>0.14293389400000001</v>
      </c>
    </row>
    <row r="76" spans="2:3" x14ac:dyDescent="0.25">
      <c r="B76" s="26" t="s">
        <v>132</v>
      </c>
      <c r="C76" s="41">
        <v>0.12994386099999994</v>
      </c>
    </row>
    <row r="77" spans="2:3" x14ac:dyDescent="0.25">
      <c r="B77" s="26" t="s">
        <v>133</v>
      </c>
      <c r="C77" s="41">
        <v>-9.9999999999999986E-10</v>
      </c>
    </row>
    <row r="78" spans="2:3" x14ac:dyDescent="0.25">
      <c r="B78" s="30" t="s">
        <v>134</v>
      </c>
      <c r="C78" s="32">
        <f>SUM(C74:C77)</f>
        <v>1.9596198020000009</v>
      </c>
    </row>
    <row r="79" spans="2:3" x14ac:dyDescent="0.25">
      <c r="B79" s="30"/>
      <c r="C79" s="32"/>
    </row>
    <row r="80" spans="2:3" x14ac:dyDescent="0.25">
      <c r="B80" s="30" t="s">
        <v>135</v>
      </c>
      <c r="C80" s="41"/>
    </row>
    <row r="81" spans="2:3" x14ac:dyDescent="0.25">
      <c r="B81" s="30" t="s">
        <v>136</v>
      </c>
      <c r="C81" s="41"/>
    </row>
    <row r="82" spans="2:3" x14ac:dyDescent="0.25">
      <c r="B82" s="30" t="s">
        <v>137</v>
      </c>
      <c r="C82" s="41"/>
    </row>
    <row r="83" spans="2:3" x14ac:dyDescent="0.25">
      <c r="B83" s="40" t="s">
        <v>138</v>
      </c>
      <c r="C83" s="32">
        <v>0</v>
      </c>
    </row>
    <row r="84" spans="2:3" x14ac:dyDescent="0.25">
      <c r="B84" s="30"/>
      <c r="C84" s="32"/>
    </row>
    <row r="85" spans="2:3" x14ac:dyDescent="0.25">
      <c r="B85" s="30" t="s">
        <v>139</v>
      </c>
      <c r="C85" s="32"/>
    </row>
    <row r="86" spans="2:3" x14ac:dyDescent="0.25">
      <c r="B86" s="30" t="s">
        <v>140</v>
      </c>
      <c r="C86" s="41"/>
    </row>
    <row r="87" spans="2:3" x14ac:dyDescent="0.25">
      <c r="B87" s="26" t="s">
        <v>141</v>
      </c>
      <c r="C87" s="41">
        <v>6.2915553899999983</v>
      </c>
    </row>
    <row r="88" spans="2:3" x14ac:dyDescent="0.25">
      <c r="B88" s="26" t="s">
        <v>142</v>
      </c>
      <c r="C88" s="41">
        <v>7.7004479860000004</v>
      </c>
    </row>
    <row r="89" spans="2:3" x14ac:dyDescent="0.25">
      <c r="B89" s="26" t="s">
        <v>143</v>
      </c>
      <c r="C89" s="41">
        <v>14.697104778</v>
      </c>
    </row>
    <row r="90" spans="2:3" x14ac:dyDescent="0.25">
      <c r="B90" s="40" t="s">
        <v>144</v>
      </c>
      <c r="C90" s="42">
        <f>SUM(C87:C89)</f>
        <v>28.689108153999999</v>
      </c>
    </row>
    <row r="91" spans="2:3" x14ac:dyDescent="0.25">
      <c r="B91" s="30"/>
    </row>
    <row r="92" spans="2:3" x14ac:dyDescent="0.25">
      <c r="B92" s="30" t="s">
        <v>145</v>
      </c>
      <c r="C92" s="32"/>
    </row>
    <row r="93" spans="2:3" x14ac:dyDescent="0.25">
      <c r="B93" s="40" t="s">
        <v>146</v>
      </c>
      <c r="C93" s="32">
        <v>0</v>
      </c>
    </row>
    <row r="94" spans="2:3" x14ac:dyDescent="0.25">
      <c r="B94" s="40"/>
      <c r="C94" s="42"/>
    </row>
    <row r="95" spans="2:3" x14ac:dyDescent="0.25">
      <c r="B95" s="40" t="s">
        <v>147</v>
      </c>
      <c r="C95" s="42">
        <f>C90+C78+C70+C44+C17</f>
        <v>1539.0261477032784</v>
      </c>
    </row>
    <row r="96" spans="2:3" x14ac:dyDescent="0.25">
      <c r="B96" s="40" t="s">
        <v>148</v>
      </c>
      <c r="C96" s="42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EF61-B2D3-417B-9A66-39E68244C56A}">
  <sheetPr>
    <tabColor rgb="FF002060"/>
  </sheetPr>
  <dimension ref="B1:F67"/>
  <sheetViews>
    <sheetView showGridLines="0" rightToLeft="1" topLeftCell="A40" zoomScale="90" zoomScaleNormal="90" workbookViewId="0">
      <selection activeCell="D34" sqref="D34"/>
    </sheetView>
  </sheetViews>
  <sheetFormatPr defaultColWidth="9.125" defaultRowHeight="15.75" x14ac:dyDescent="0.25"/>
  <cols>
    <col min="1" max="1" width="2.75" style="11" customWidth="1"/>
    <col min="2" max="2" width="5.625" style="15" customWidth="1"/>
    <col min="3" max="3" width="130.625" style="11" customWidth="1"/>
    <col min="4" max="4" width="22" style="13" bestFit="1" customWidth="1"/>
    <col min="5" max="16384" width="9.125" style="11"/>
  </cols>
  <sheetData>
    <row r="1" spans="2:6" s="2" customFormat="1" ht="18.75" x14ac:dyDescent="0.3">
      <c r="B1" s="1"/>
      <c r="D1" s="3"/>
    </row>
    <row r="2" spans="2:6" s="2" customFormat="1" ht="18" customHeight="1" x14ac:dyDescent="0.3">
      <c r="B2" s="4" t="s">
        <v>0</v>
      </c>
      <c r="C2" s="5"/>
      <c r="D2" s="3"/>
    </row>
    <row r="3" spans="2:6" s="2" customFormat="1" ht="18" customHeight="1" x14ac:dyDescent="0.3">
      <c r="B3" s="1"/>
      <c r="D3" s="3"/>
    </row>
    <row r="4" spans="2:6" s="2" customFormat="1" ht="18" customHeight="1" x14ac:dyDescent="0.3">
      <c r="B4" s="6" t="s">
        <v>1</v>
      </c>
      <c r="C4" s="5"/>
      <c r="D4" s="7" t="s">
        <v>2</v>
      </c>
    </row>
    <row r="5" spans="2:6" ht="18" customHeight="1" x14ac:dyDescent="0.25">
      <c r="B5" s="8"/>
      <c r="C5" s="9"/>
      <c r="D5" s="10"/>
    </row>
    <row r="6" spans="2:6" ht="18" customHeight="1" x14ac:dyDescent="0.25">
      <c r="B6" s="12" t="s">
        <v>3</v>
      </c>
    </row>
    <row r="7" spans="2:6" ht="18" customHeight="1" x14ac:dyDescent="0.25">
      <c r="B7" s="14" t="s">
        <v>4</v>
      </c>
      <c r="D7" s="13">
        <f>SUM(D8:D9)</f>
        <v>288.50149641699988</v>
      </c>
    </row>
    <row r="8" spans="2:6" ht="18" customHeight="1" x14ac:dyDescent="0.25">
      <c r="C8" s="11" t="s">
        <v>5</v>
      </c>
      <c r="D8" s="13">
        <v>55.650799999999997</v>
      </c>
      <c r="F8" s="43"/>
    </row>
    <row r="9" spans="2:6" ht="18" customHeight="1" x14ac:dyDescent="0.25">
      <c r="C9" s="11" t="s">
        <v>6</v>
      </c>
      <c r="D9" s="13">
        <v>232.85069641699988</v>
      </c>
      <c r="F9" s="43"/>
    </row>
    <row r="10" spans="2:6" ht="18" customHeight="1" x14ac:dyDescent="0.25">
      <c r="F10" s="43"/>
    </row>
    <row r="11" spans="2:6" ht="18" customHeight="1" x14ac:dyDescent="0.25">
      <c r="B11" s="14" t="s">
        <v>7</v>
      </c>
      <c r="D11" s="13">
        <f>SUM(D12:D13)</f>
        <v>33.45514</v>
      </c>
      <c r="F11" s="43"/>
    </row>
    <row r="12" spans="2:6" ht="18" customHeight="1" x14ac:dyDescent="0.25">
      <c r="C12" s="15" t="s">
        <v>8</v>
      </c>
      <c r="D12" s="13">
        <v>0</v>
      </c>
      <c r="F12" s="43"/>
    </row>
    <row r="13" spans="2:6" ht="18" customHeight="1" x14ac:dyDescent="0.25">
      <c r="C13" s="15" t="s">
        <v>9</v>
      </c>
      <c r="D13" s="13">
        <v>33.45514</v>
      </c>
      <c r="F13" s="43"/>
    </row>
    <row r="14" spans="2:6" ht="18" customHeight="1" x14ac:dyDescent="0.25">
      <c r="C14" s="15"/>
      <c r="F14" s="43"/>
    </row>
    <row r="15" spans="2:6" ht="18" customHeight="1" x14ac:dyDescent="0.25">
      <c r="B15" s="14" t="s">
        <v>10</v>
      </c>
      <c r="F15" s="43"/>
    </row>
    <row r="16" spans="2:6" ht="18" customHeight="1" x14ac:dyDescent="0.25">
      <c r="C16" s="15" t="s">
        <v>11</v>
      </c>
      <c r="D16" s="13">
        <v>0</v>
      </c>
      <c r="F16" s="43"/>
    </row>
    <row r="17" spans="2:6" ht="18" customHeight="1" x14ac:dyDescent="0.25">
      <c r="C17" s="15" t="s">
        <v>12</v>
      </c>
      <c r="D17" s="13">
        <v>0</v>
      </c>
      <c r="F17" s="43"/>
    </row>
    <row r="18" spans="2:6" ht="18" customHeight="1" x14ac:dyDescent="0.25">
      <c r="F18" s="43"/>
    </row>
    <row r="19" spans="2:6" ht="18" customHeight="1" x14ac:dyDescent="0.25">
      <c r="B19" s="14" t="s">
        <v>13</v>
      </c>
      <c r="D19" s="13">
        <v>481.87099999999998</v>
      </c>
      <c r="F19" s="43"/>
    </row>
    <row r="20" spans="2:6" ht="18" customHeight="1" x14ac:dyDescent="0.25">
      <c r="B20" s="14"/>
      <c r="F20" s="43"/>
    </row>
    <row r="21" spans="2:6" ht="18" customHeight="1" x14ac:dyDescent="0.25">
      <c r="B21" s="14" t="s">
        <v>14</v>
      </c>
      <c r="D21" s="13">
        <v>0</v>
      </c>
      <c r="F21" s="43"/>
    </row>
    <row r="22" spans="2:6" ht="18" customHeight="1" x14ac:dyDescent="0.25">
      <c r="B22" s="14"/>
      <c r="F22" s="43"/>
    </row>
    <row r="23" spans="2:6" ht="18" customHeight="1" x14ac:dyDescent="0.25">
      <c r="B23" s="14" t="s">
        <v>15</v>
      </c>
      <c r="D23" s="13">
        <v>0</v>
      </c>
      <c r="F23" s="43"/>
    </row>
    <row r="24" spans="2:6" ht="18" customHeight="1" x14ac:dyDescent="0.25">
      <c r="B24" s="14"/>
      <c r="F24" s="43"/>
    </row>
    <row r="25" spans="2:6" ht="18" customHeight="1" x14ac:dyDescent="0.25">
      <c r="B25" s="14" t="s">
        <v>149</v>
      </c>
      <c r="D25" s="13">
        <f>D8+D9+D13+D19</f>
        <v>803.82763641699989</v>
      </c>
      <c r="F25" s="43"/>
    </row>
    <row r="26" spans="2:6" ht="18" customHeight="1" x14ac:dyDescent="0.25">
      <c r="B26" s="14"/>
      <c r="F26" s="43"/>
    </row>
    <row r="27" spans="2:6" ht="18" customHeight="1" x14ac:dyDescent="0.25">
      <c r="B27" s="14" t="s">
        <v>150</v>
      </c>
      <c r="D27" s="13">
        <f>AVERAGE(D28:D29)</f>
        <v>614932.24071999989</v>
      </c>
      <c r="F27" s="43"/>
    </row>
    <row r="28" spans="2:6" ht="18" customHeight="1" x14ac:dyDescent="0.25">
      <c r="C28" s="11" t="s">
        <v>16</v>
      </c>
      <c r="D28" s="13">
        <v>622736.72664999997</v>
      </c>
      <c r="F28" s="43"/>
    </row>
    <row r="29" spans="2:6" ht="18" customHeight="1" x14ac:dyDescent="0.25">
      <c r="C29" s="11" t="s">
        <v>151</v>
      </c>
      <c r="D29" s="13">
        <v>607127.75478999992</v>
      </c>
      <c r="F29" s="43"/>
    </row>
    <row r="30" spans="2:6" ht="18" customHeight="1" x14ac:dyDescent="0.25">
      <c r="F30" s="43"/>
    </row>
    <row r="31" spans="2:6" ht="18" customHeight="1" x14ac:dyDescent="0.25">
      <c r="B31" s="14" t="s">
        <v>152</v>
      </c>
      <c r="D31" s="16">
        <f>D25/D27</f>
        <v>1.3071808293476854E-3</v>
      </c>
      <c r="F31" s="43"/>
    </row>
    <row r="32" spans="2:6" ht="18" customHeight="1" x14ac:dyDescent="0.25">
      <c r="B32" s="14"/>
      <c r="F32" s="43"/>
    </row>
    <row r="33" spans="2:6" ht="18" customHeight="1" x14ac:dyDescent="0.25">
      <c r="B33" s="8" t="s">
        <v>17</v>
      </c>
      <c r="F33" s="43"/>
    </row>
    <row r="34" spans="2:6" ht="18" customHeight="1" x14ac:dyDescent="0.25">
      <c r="B34" s="14" t="s">
        <v>18</v>
      </c>
      <c r="C34" s="13"/>
      <c r="D34" s="13">
        <v>148.02409554263608</v>
      </c>
      <c r="F34" s="43"/>
    </row>
    <row r="35" spans="2:6" ht="18" customHeight="1" x14ac:dyDescent="0.25">
      <c r="B35" s="14"/>
      <c r="F35" s="43"/>
    </row>
    <row r="36" spans="2:6" ht="18" customHeight="1" x14ac:dyDescent="0.25">
      <c r="B36" s="8" t="s">
        <v>17</v>
      </c>
      <c r="F36" s="43"/>
    </row>
    <row r="37" spans="2:6" ht="18" customHeight="1" x14ac:dyDescent="0.25">
      <c r="B37" s="14" t="s">
        <v>153</v>
      </c>
      <c r="D37" s="13">
        <v>1537.020745325279</v>
      </c>
      <c r="F37" s="43"/>
    </row>
    <row r="38" spans="2:6" ht="18" customHeight="1" x14ac:dyDescent="0.25">
      <c r="C38" s="14" t="s">
        <v>19</v>
      </c>
      <c r="D38" s="13">
        <v>546.44647800411542</v>
      </c>
      <c r="F38" s="43"/>
    </row>
    <row r="39" spans="2:6" ht="18" customHeight="1" x14ac:dyDescent="0.25">
      <c r="C39" s="14" t="s">
        <v>20</v>
      </c>
      <c r="D39" s="13">
        <v>643.13137020716329</v>
      </c>
      <c r="F39" s="43"/>
    </row>
    <row r="40" spans="2:6" ht="18" customHeight="1" x14ac:dyDescent="0.25">
      <c r="C40" s="14" t="s">
        <v>21</v>
      </c>
      <c r="D40" s="13">
        <v>0</v>
      </c>
      <c r="F40" s="43"/>
    </row>
    <row r="41" spans="2:6" ht="18" customHeight="1" x14ac:dyDescent="0.25">
      <c r="C41" s="14" t="s">
        <v>22</v>
      </c>
      <c r="D41" s="13">
        <v>0</v>
      </c>
      <c r="F41" s="43"/>
    </row>
    <row r="42" spans="2:6" ht="18" customHeight="1" x14ac:dyDescent="0.25">
      <c r="C42" s="14" t="s">
        <v>23</v>
      </c>
      <c r="D42" s="13">
        <v>1.8743937940000015</v>
      </c>
      <c r="F42" s="43"/>
    </row>
    <row r="43" spans="2:6" ht="18" customHeight="1" x14ac:dyDescent="0.25">
      <c r="C43" s="14" t="s">
        <v>24</v>
      </c>
      <c r="F43" s="43"/>
    </row>
    <row r="44" spans="2:6" ht="18" customHeight="1" x14ac:dyDescent="0.25">
      <c r="C44" s="14" t="s">
        <v>25</v>
      </c>
      <c r="D44" s="13">
        <v>316.87939516600011</v>
      </c>
      <c r="F44" s="43"/>
    </row>
    <row r="45" spans="2:6" ht="18" customHeight="1" x14ac:dyDescent="0.25">
      <c r="C45" s="14" t="s">
        <v>26</v>
      </c>
      <c r="F45" s="43"/>
    </row>
    <row r="46" spans="2:6" ht="18" customHeight="1" x14ac:dyDescent="0.25">
      <c r="C46" s="11" t="s">
        <v>27</v>
      </c>
      <c r="D46" s="13">
        <v>0</v>
      </c>
      <c r="F46" s="43"/>
    </row>
    <row r="47" spans="2:6" ht="18" customHeight="1" x14ac:dyDescent="0.25">
      <c r="C47" s="11" t="s">
        <v>28</v>
      </c>
      <c r="F47" s="43"/>
    </row>
    <row r="48" spans="2:6" ht="18" customHeight="1" x14ac:dyDescent="0.25">
      <c r="C48" s="11" t="s">
        <v>29</v>
      </c>
      <c r="D48" s="13">
        <v>28.689108154000003</v>
      </c>
      <c r="F48" s="43"/>
    </row>
    <row r="49" spans="2:6" ht="18" customHeight="1" x14ac:dyDescent="0.25">
      <c r="C49" s="11" t="s">
        <v>28</v>
      </c>
      <c r="F49" s="43"/>
    </row>
    <row r="50" spans="2:6" ht="18" customHeight="1" x14ac:dyDescent="0.25">
      <c r="C50" s="11" t="s">
        <v>30</v>
      </c>
      <c r="D50" s="13">
        <v>0</v>
      </c>
      <c r="F50" s="43"/>
    </row>
    <row r="51" spans="2:6" ht="18" customHeight="1" x14ac:dyDescent="0.25">
      <c r="F51" s="43"/>
    </row>
    <row r="52" spans="2:6" ht="18" customHeight="1" x14ac:dyDescent="0.25">
      <c r="B52" s="14" t="s">
        <v>154</v>
      </c>
      <c r="D52" s="16">
        <f>D37/D29</f>
        <v>2.5316265533881265E-3</v>
      </c>
      <c r="F52" s="43"/>
    </row>
    <row r="53" spans="2:6" ht="18" customHeight="1" x14ac:dyDescent="0.25">
      <c r="B53" s="14" t="s">
        <v>31</v>
      </c>
      <c r="D53" s="16">
        <v>2.8E-3</v>
      </c>
      <c r="F53" s="43"/>
    </row>
    <row r="54" spans="2:6" ht="18" customHeight="1" x14ac:dyDescent="0.25">
      <c r="B54" s="14" t="s">
        <v>155</v>
      </c>
      <c r="D54" s="16">
        <f>D53-D52</f>
        <v>2.6837344661187349E-4</v>
      </c>
      <c r="F54" s="43"/>
    </row>
    <row r="55" spans="2:6" ht="18" customHeight="1" x14ac:dyDescent="0.25">
      <c r="B55" s="14"/>
      <c r="F55" s="43"/>
    </row>
    <row r="56" spans="2:6" ht="17.25" customHeight="1" x14ac:dyDescent="0.25">
      <c r="B56" s="14" t="s">
        <v>156</v>
      </c>
      <c r="D56" s="13">
        <v>0</v>
      </c>
      <c r="F56" s="43"/>
    </row>
    <row r="57" spans="2:6" ht="18" customHeight="1" x14ac:dyDescent="0.25">
      <c r="B57" s="14" t="s">
        <v>157</v>
      </c>
      <c r="D57" s="16">
        <f>(D37-D56)/D29</f>
        <v>2.5316265533881265E-3</v>
      </c>
      <c r="F57" s="43"/>
    </row>
    <row r="58" spans="2:6" ht="18" customHeight="1" x14ac:dyDescent="0.25">
      <c r="B58" s="14"/>
      <c r="F58" s="43"/>
    </row>
    <row r="59" spans="2:6" ht="18" customHeight="1" x14ac:dyDescent="0.25">
      <c r="B59" s="8" t="s">
        <v>32</v>
      </c>
      <c r="F59" s="43"/>
    </row>
    <row r="60" spans="2:6" ht="18" customHeight="1" x14ac:dyDescent="0.25">
      <c r="B60" s="14" t="s">
        <v>158</v>
      </c>
      <c r="D60" s="13">
        <f>D25+D37-D56</f>
        <v>2340.8483817422789</v>
      </c>
      <c r="F60" s="43"/>
    </row>
    <row r="61" spans="2:6" ht="18" customHeight="1" x14ac:dyDescent="0.25">
      <c r="B61" s="14"/>
      <c r="F61" s="43"/>
    </row>
    <row r="62" spans="2:6" ht="18" customHeight="1" x14ac:dyDescent="0.25">
      <c r="B62" s="14" t="s">
        <v>159</v>
      </c>
      <c r="D62" s="16">
        <f>D60/D27</f>
        <v>3.8066769421643463E-3</v>
      </c>
      <c r="F62" s="43"/>
    </row>
    <row r="63" spans="2:6" ht="18" customHeight="1" x14ac:dyDescent="0.25">
      <c r="B63" s="14"/>
      <c r="F63" s="43"/>
    </row>
    <row r="64" spans="2:6" ht="18" customHeight="1" x14ac:dyDescent="0.25">
      <c r="B64" s="8" t="s">
        <v>33</v>
      </c>
      <c r="F64" s="43"/>
    </row>
    <row r="65" spans="2:6" ht="18" customHeight="1" x14ac:dyDescent="0.25">
      <c r="B65" s="14" t="s">
        <v>34</v>
      </c>
      <c r="D65" s="16">
        <v>2.5000000000000001E-3</v>
      </c>
      <c r="F65" s="43"/>
    </row>
    <row r="66" spans="2:6" ht="18" customHeight="1" x14ac:dyDescent="0.25">
      <c r="B66" s="14" t="s">
        <v>35</v>
      </c>
      <c r="F66" s="43"/>
    </row>
    <row r="67" spans="2:6" ht="18" customHeight="1" x14ac:dyDescent="0.25">
      <c r="B67" s="14" t="s">
        <v>160</v>
      </c>
      <c r="D67" s="16">
        <f>D65+D31</f>
        <v>3.8071808293476854E-3</v>
      </c>
      <c r="F67" s="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0765-FD14-410B-8BF8-3410F87C5E79}">
  <sheetPr>
    <tabColor rgb="FF002060"/>
  </sheetPr>
  <dimension ref="B1:E67"/>
  <sheetViews>
    <sheetView showGridLines="0" rightToLeft="1" tabSelected="1" topLeftCell="A28" zoomScale="90" zoomScaleNormal="90" workbookViewId="0">
      <selection activeCell="C51" sqref="C51"/>
    </sheetView>
  </sheetViews>
  <sheetFormatPr defaultColWidth="9.125" defaultRowHeight="15.75" x14ac:dyDescent="0.25"/>
  <cols>
    <col min="1" max="1" width="2.75" style="11" customWidth="1"/>
    <col min="2" max="2" width="5.625" style="15" customWidth="1"/>
    <col min="3" max="3" width="130.625" style="11" customWidth="1"/>
    <col min="4" max="4" width="16.25" style="13" customWidth="1"/>
    <col min="5" max="16384" width="9.125" style="11"/>
  </cols>
  <sheetData>
    <row r="1" spans="2:4" s="2" customFormat="1" ht="18.75" x14ac:dyDescent="0.3">
      <c r="B1" s="1"/>
      <c r="D1" s="3"/>
    </row>
    <row r="2" spans="2:4" s="2" customFormat="1" ht="18" customHeight="1" x14ac:dyDescent="0.3">
      <c r="B2" s="4" t="s">
        <v>0</v>
      </c>
      <c r="C2" s="5"/>
      <c r="D2" s="3"/>
    </row>
    <row r="3" spans="2:4" s="2" customFormat="1" ht="18" customHeight="1" x14ac:dyDescent="0.3">
      <c r="B3" s="1"/>
      <c r="D3" s="3"/>
    </row>
    <row r="4" spans="2:4" s="2" customFormat="1" ht="18" customHeight="1" x14ac:dyDescent="0.3">
      <c r="B4" s="6" t="s">
        <v>1</v>
      </c>
      <c r="C4" s="5"/>
      <c r="D4" s="7" t="s">
        <v>2</v>
      </c>
    </row>
    <row r="5" spans="2:4" ht="18" customHeight="1" x14ac:dyDescent="0.25">
      <c r="B5" s="8"/>
      <c r="C5" s="9"/>
      <c r="D5" s="10"/>
    </row>
    <row r="6" spans="2:4" ht="18" customHeight="1" x14ac:dyDescent="0.25">
      <c r="B6" s="12" t="s">
        <v>3</v>
      </c>
    </row>
    <row r="7" spans="2:4" ht="18" customHeight="1" x14ac:dyDescent="0.25">
      <c r="B7" s="14" t="s">
        <v>4</v>
      </c>
      <c r="D7" s="13">
        <f>SUM(D8:D9)</f>
        <v>3.6978843019999994</v>
      </c>
    </row>
    <row r="8" spans="2:4" ht="18" customHeight="1" x14ac:dyDescent="0.25">
      <c r="C8" s="11" t="s">
        <v>5</v>
      </c>
      <c r="D8" s="13">
        <v>0</v>
      </c>
    </row>
    <row r="9" spans="2:4" ht="18" customHeight="1" x14ac:dyDescent="0.25">
      <c r="C9" s="11" t="s">
        <v>6</v>
      </c>
      <c r="D9" s="13">
        <v>3.6978843019999994</v>
      </c>
    </row>
    <row r="10" spans="2:4" ht="18" customHeight="1" x14ac:dyDescent="0.25"/>
    <row r="11" spans="2:4" ht="18" customHeight="1" x14ac:dyDescent="0.25">
      <c r="B11" s="14" t="s">
        <v>7</v>
      </c>
      <c r="D11" s="13">
        <f>SUM(D12:D13)</f>
        <v>0.28247000000000005</v>
      </c>
    </row>
    <row r="12" spans="2:4" ht="18" customHeight="1" x14ac:dyDescent="0.25">
      <c r="C12" s="15" t="s">
        <v>8</v>
      </c>
      <c r="D12" s="13">
        <v>0</v>
      </c>
    </row>
    <row r="13" spans="2:4" ht="18" customHeight="1" x14ac:dyDescent="0.25">
      <c r="C13" s="15" t="s">
        <v>9</v>
      </c>
      <c r="D13" s="13">
        <v>0.28247000000000005</v>
      </c>
    </row>
    <row r="14" spans="2:4" ht="18" customHeight="1" x14ac:dyDescent="0.25">
      <c r="C14" s="15"/>
    </row>
    <row r="15" spans="2:4" ht="18" customHeight="1" x14ac:dyDescent="0.25">
      <c r="B15" s="14" t="s">
        <v>10</v>
      </c>
    </row>
    <row r="16" spans="2:4" ht="18" customHeight="1" x14ac:dyDescent="0.25">
      <c r="C16" s="15" t="s">
        <v>11</v>
      </c>
      <c r="D16" s="13">
        <v>0</v>
      </c>
    </row>
    <row r="17" spans="2:4" ht="18" customHeight="1" x14ac:dyDescent="0.25">
      <c r="C17" s="15" t="s">
        <v>12</v>
      </c>
      <c r="D17" s="13">
        <v>0</v>
      </c>
    </row>
    <row r="18" spans="2:4" ht="18" customHeight="1" x14ac:dyDescent="0.25"/>
    <row r="19" spans="2:4" ht="18" customHeight="1" x14ac:dyDescent="0.25">
      <c r="B19" s="14" t="s">
        <v>13</v>
      </c>
      <c r="D19" s="13">
        <v>2.7759999999999998</v>
      </c>
    </row>
    <row r="20" spans="2:4" ht="18" customHeight="1" x14ac:dyDescent="0.25">
      <c r="B20" s="14"/>
    </row>
    <row r="21" spans="2:4" ht="18" customHeight="1" x14ac:dyDescent="0.25">
      <c r="B21" s="14" t="s">
        <v>14</v>
      </c>
      <c r="D21" s="13">
        <v>0</v>
      </c>
    </row>
    <row r="22" spans="2:4" ht="18" customHeight="1" x14ac:dyDescent="0.25">
      <c r="B22" s="14"/>
    </row>
    <row r="23" spans="2:4" ht="18" customHeight="1" x14ac:dyDescent="0.25">
      <c r="B23" s="14" t="s">
        <v>15</v>
      </c>
      <c r="D23" s="13">
        <v>0</v>
      </c>
    </row>
    <row r="24" spans="2:4" ht="18" customHeight="1" x14ac:dyDescent="0.25">
      <c r="B24" s="14"/>
    </row>
    <row r="25" spans="2:4" ht="18" customHeight="1" x14ac:dyDescent="0.25">
      <c r="B25" s="14" t="s">
        <v>149</v>
      </c>
      <c r="D25" s="13">
        <f>D19+D13+D9</f>
        <v>6.7563543019999992</v>
      </c>
    </row>
    <row r="26" spans="2:4" ht="18" customHeight="1" x14ac:dyDescent="0.25">
      <c r="B26" s="14"/>
    </row>
    <row r="27" spans="2:4" ht="18" customHeight="1" x14ac:dyDescent="0.25">
      <c r="B27" s="14" t="s">
        <v>150</v>
      </c>
      <c r="D27" s="13">
        <f>AVERAGE(D29,D28)</f>
        <v>7803.3899449999999</v>
      </c>
    </row>
    <row r="28" spans="2:4" ht="18" customHeight="1" x14ac:dyDescent="0.25">
      <c r="C28" s="11" t="s">
        <v>16</v>
      </c>
      <c r="D28" s="13">
        <v>8330.1966599999996</v>
      </c>
    </row>
    <row r="29" spans="2:4" ht="18" customHeight="1" x14ac:dyDescent="0.25">
      <c r="C29" s="11" t="s">
        <v>151</v>
      </c>
      <c r="D29" s="13">
        <v>7276.5832300000002</v>
      </c>
    </row>
    <row r="30" spans="2:4" ht="18" customHeight="1" x14ac:dyDescent="0.25"/>
    <row r="31" spans="2:4" ht="18" customHeight="1" x14ac:dyDescent="0.25">
      <c r="B31" s="14" t="s">
        <v>152</v>
      </c>
      <c r="D31" s="16">
        <f>D25/D27</f>
        <v>8.6582297560678918E-4</v>
      </c>
    </row>
    <row r="32" spans="2:4" ht="18" customHeight="1" x14ac:dyDescent="0.25">
      <c r="B32" s="14"/>
    </row>
    <row r="33" spans="2:4" ht="18" customHeight="1" x14ac:dyDescent="0.25">
      <c r="B33" s="8" t="s">
        <v>17</v>
      </c>
    </row>
    <row r="34" spans="2:4" ht="18" customHeight="1" x14ac:dyDescent="0.25">
      <c r="B34" s="14" t="s">
        <v>18</v>
      </c>
      <c r="D34" s="13">
        <v>0.22249518776047442</v>
      </c>
    </row>
    <row r="35" spans="2:4" ht="18" customHeight="1" x14ac:dyDescent="0.25">
      <c r="B35" s="14"/>
    </row>
    <row r="36" spans="2:4" ht="18" customHeight="1" x14ac:dyDescent="0.25">
      <c r="B36" s="8" t="s">
        <v>17</v>
      </c>
    </row>
    <row r="37" spans="2:4" ht="18" customHeight="1" x14ac:dyDescent="0.25">
      <c r="B37" s="14" t="s">
        <v>153</v>
      </c>
      <c r="D37" s="13">
        <v>2.005402377999999</v>
      </c>
    </row>
    <row r="38" spans="2:4" ht="18" customHeight="1" x14ac:dyDescent="0.25">
      <c r="C38" s="14" t="s">
        <v>19</v>
      </c>
      <c r="D38" s="13">
        <v>0</v>
      </c>
    </row>
    <row r="39" spans="2:4" ht="18" customHeight="1" x14ac:dyDescent="0.25">
      <c r="C39" s="14" t="s">
        <v>20</v>
      </c>
      <c r="D39" s="13">
        <v>0</v>
      </c>
    </row>
    <row r="40" spans="2:4" ht="18" customHeight="1" x14ac:dyDescent="0.25">
      <c r="C40" s="14" t="s">
        <v>21</v>
      </c>
      <c r="D40" s="13">
        <v>0</v>
      </c>
    </row>
    <row r="41" spans="2:4" ht="18" customHeight="1" x14ac:dyDescent="0.25">
      <c r="C41" s="14" t="s">
        <v>22</v>
      </c>
      <c r="D41" s="13">
        <v>0</v>
      </c>
    </row>
    <row r="42" spans="2:4" ht="18" customHeight="1" x14ac:dyDescent="0.25">
      <c r="C42" s="14" t="s">
        <v>23</v>
      </c>
      <c r="D42" s="13">
        <v>8.5226008000000034E-2</v>
      </c>
    </row>
    <row r="43" spans="2:4" ht="18" customHeight="1" x14ac:dyDescent="0.25">
      <c r="C43" s="14" t="s">
        <v>24</v>
      </c>
    </row>
    <row r="44" spans="2:4" ht="18" customHeight="1" x14ac:dyDescent="0.25">
      <c r="C44" s="14" t="s">
        <v>25</v>
      </c>
      <c r="D44" s="13">
        <v>1.920176369999999</v>
      </c>
    </row>
    <row r="45" spans="2:4" ht="18" customHeight="1" x14ac:dyDescent="0.25">
      <c r="C45" s="14" t="s">
        <v>26</v>
      </c>
    </row>
    <row r="46" spans="2:4" ht="18" customHeight="1" x14ac:dyDescent="0.25">
      <c r="C46" s="11" t="s">
        <v>27</v>
      </c>
      <c r="D46" s="13">
        <v>0</v>
      </c>
    </row>
    <row r="47" spans="2:4" ht="18" customHeight="1" x14ac:dyDescent="0.25">
      <c r="C47" s="11" t="s">
        <v>28</v>
      </c>
    </row>
    <row r="48" spans="2:4" ht="18" customHeight="1" x14ac:dyDescent="0.25">
      <c r="C48" s="11" t="s">
        <v>29</v>
      </c>
      <c r="D48" s="13">
        <v>3.3435999999999881E-5</v>
      </c>
    </row>
    <row r="49" spans="2:5" ht="18" customHeight="1" x14ac:dyDescent="0.25">
      <c r="C49" s="11" t="s">
        <v>28</v>
      </c>
    </row>
    <row r="50" spans="2:5" ht="18" customHeight="1" x14ac:dyDescent="0.25">
      <c r="C50" s="11" t="s">
        <v>30</v>
      </c>
      <c r="D50" s="13">
        <v>0</v>
      </c>
    </row>
    <row r="51" spans="2:5" ht="18" customHeight="1" x14ac:dyDescent="0.25"/>
    <row r="52" spans="2:5" ht="18" customHeight="1" x14ac:dyDescent="0.25">
      <c r="B52" s="14" t="s">
        <v>154</v>
      </c>
      <c r="D52" s="16">
        <f>D37/D29</f>
        <v>2.7559670721996247E-4</v>
      </c>
      <c r="E52" s="16"/>
    </row>
    <row r="53" spans="2:5" ht="18" customHeight="1" x14ac:dyDescent="0.25">
      <c r="B53" s="14" t="s">
        <v>31</v>
      </c>
      <c r="D53" s="17">
        <v>2E-3</v>
      </c>
    </row>
    <row r="54" spans="2:5" ht="18" customHeight="1" x14ac:dyDescent="0.25">
      <c r="B54" s="14" t="s">
        <v>155</v>
      </c>
      <c r="D54" s="17">
        <f>D53-D52</f>
        <v>1.7244032927800376E-3</v>
      </c>
    </row>
    <row r="55" spans="2:5" ht="18" customHeight="1" x14ac:dyDescent="0.25">
      <c r="B55" s="14"/>
    </row>
    <row r="56" spans="2:5" ht="18" customHeight="1" x14ac:dyDescent="0.25">
      <c r="B56" s="14" t="s">
        <v>156</v>
      </c>
      <c r="D56" s="13">
        <v>0</v>
      </c>
    </row>
    <row r="57" spans="2:5" ht="18" customHeight="1" x14ac:dyDescent="0.25">
      <c r="B57" s="14" t="s">
        <v>157</v>
      </c>
      <c r="D57" s="16">
        <f>(D37-D56)/D29</f>
        <v>2.7559670721996247E-4</v>
      </c>
    </row>
    <row r="58" spans="2:5" ht="18" customHeight="1" x14ac:dyDescent="0.25">
      <c r="B58" s="14"/>
    </row>
    <row r="59" spans="2:5" ht="18" customHeight="1" x14ac:dyDescent="0.25">
      <c r="B59" s="8" t="s">
        <v>32</v>
      </c>
    </row>
    <row r="60" spans="2:5" ht="18" customHeight="1" x14ac:dyDescent="0.25">
      <c r="B60" s="14" t="s">
        <v>158</v>
      </c>
      <c r="D60" s="43">
        <f>D37+D25-D56</f>
        <v>8.7617566799999977</v>
      </c>
    </row>
    <row r="61" spans="2:5" ht="18" customHeight="1" x14ac:dyDescent="0.25">
      <c r="B61" s="14"/>
    </row>
    <row r="62" spans="2:5" ht="18" customHeight="1" x14ac:dyDescent="0.25">
      <c r="B62" s="14" t="s">
        <v>159</v>
      </c>
      <c r="D62" s="16">
        <f>D60/D27</f>
        <v>1.1228141540733933E-3</v>
      </c>
    </row>
    <row r="63" spans="2:5" ht="18" customHeight="1" x14ac:dyDescent="0.25">
      <c r="B63" s="14"/>
    </row>
    <row r="64" spans="2:5" ht="18" customHeight="1" x14ac:dyDescent="0.25">
      <c r="B64" s="8" t="s">
        <v>33</v>
      </c>
    </row>
    <row r="65" spans="2:4" ht="18" customHeight="1" x14ac:dyDescent="0.25">
      <c r="B65" s="14" t="s">
        <v>34</v>
      </c>
      <c r="D65" s="17">
        <v>1E-3</v>
      </c>
    </row>
    <row r="66" spans="2:4" ht="18" customHeight="1" x14ac:dyDescent="0.25">
      <c r="B66" s="14" t="s">
        <v>35</v>
      </c>
    </row>
    <row r="67" spans="2:4" ht="18" customHeight="1" x14ac:dyDescent="0.25">
      <c r="B67" s="14" t="s">
        <v>160</v>
      </c>
      <c r="D67" s="16">
        <f>D65+D31</f>
        <v>1.8658229756067892E-3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378</vt:lpstr>
      <vt:lpstr>1433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Yael</dc:creator>
  <cp:lastModifiedBy>itay</cp:lastModifiedBy>
  <dcterms:created xsi:type="dcterms:W3CDTF">2024-06-10T07:48:36Z</dcterms:created>
  <dcterms:modified xsi:type="dcterms:W3CDTF">2024-06-17T10:45:12Z</dcterms:modified>
</cp:coreProperties>
</file>